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ZAD.ZLEC" sheetId="1" r:id="rId1"/>
    <sheet name="INW-2004" sheetId="2" r:id="rId2"/>
    <sheet name="W-2004" sheetId="3" r:id="rId3"/>
    <sheet name="D-2004" sheetId="4" r:id="rId4"/>
  </sheets>
  <definedNames/>
  <calcPr fullCalcOnLoad="1"/>
</workbook>
</file>

<file path=xl/sharedStrings.xml><?xml version="1.0" encoding="utf-8"?>
<sst xmlns="http://schemas.openxmlformats.org/spreadsheetml/2006/main" count="882" uniqueCount="333">
  <si>
    <t xml:space="preserve">dział </t>
  </si>
  <si>
    <t>rozdz.</t>
  </si>
  <si>
    <t>treść</t>
  </si>
  <si>
    <t>Pozostała działalność</t>
  </si>
  <si>
    <t>Drogi publiczne gminne</t>
  </si>
  <si>
    <t>GOSPODARKA MIESZKANIOWA</t>
  </si>
  <si>
    <t>Ochotnicze straże pożarne</t>
  </si>
  <si>
    <t>OŚWIATA I WYCHOWANIE</t>
  </si>
  <si>
    <t>Gimnazja</t>
  </si>
  <si>
    <t>Biblioteki</t>
  </si>
  <si>
    <t>OCHRONA ZDROWIA</t>
  </si>
  <si>
    <t>Żłobki</t>
  </si>
  <si>
    <t>Przeciwdziałanie alkoholizmowi</t>
  </si>
  <si>
    <t>Dodatki mieszkaniowe</t>
  </si>
  <si>
    <t>KULTURA FIZYCZNA I SPORT</t>
  </si>
  <si>
    <t>Obrona cywilna</t>
  </si>
  <si>
    <t>RÓŻNE ROZLICZENIA</t>
  </si>
  <si>
    <t>OGÓŁEM</t>
  </si>
  <si>
    <t>podatek od towarów i usług</t>
  </si>
  <si>
    <t>świadczenia społeczne</t>
  </si>
  <si>
    <t>podróże służbowe krajowe</t>
  </si>
  <si>
    <t>różne opłaty i składki</t>
  </si>
  <si>
    <t xml:space="preserve"> </t>
  </si>
  <si>
    <t>wpływy z usług</t>
  </si>
  <si>
    <t>dział</t>
  </si>
  <si>
    <t>%
7/5</t>
  </si>
  <si>
    <t>%
7/6</t>
  </si>
  <si>
    <t>składki na fundusz pracy</t>
  </si>
  <si>
    <t>odpis na ZFŚS</t>
  </si>
  <si>
    <t>składki na ubezpieczenia społeczne</t>
  </si>
  <si>
    <t>podróże służbowe zagraniczne</t>
  </si>
  <si>
    <t>Nawozy wapniowe</t>
  </si>
  <si>
    <t>par.</t>
  </si>
  <si>
    <t>ROLNICTWO i ŁOWIECTWO</t>
  </si>
  <si>
    <t>Infrastruktura wodociągowa i sanitacyjna wsi</t>
  </si>
  <si>
    <t xml:space="preserve">Pozostała działalność </t>
  </si>
  <si>
    <t>TRANSPORT I ŁĄCZNOŚĆ</t>
  </si>
  <si>
    <t>Gospodarka gruntami i nieruchomościami</t>
  </si>
  <si>
    <t>dochody z najmu i dzierżawy składników majątkowych Skarbu Państwa lub jednostek samorządu terytorialnego oraz innych umów o podobnym charakterze</t>
  </si>
  <si>
    <t>wpływy ze sprzedaży wyrobów i składników 
majątkowych</t>
  </si>
  <si>
    <t>odsetki od nieterminowych wpłat z tytułu 
podatków i opłat</t>
  </si>
  <si>
    <t>ADMINISTRACJA PUBLICZNA</t>
  </si>
  <si>
    <t>Urzędy Wojewódzkie</t>
  </si>
  <si>
    <t>dot.cel.otrzym.z budż.państwa na zad.zlecone</t>
  </si>
  <si>
    <t>Urzędy gmin (miast i miast na prawach powiatu)</t>
  </si>
  <si>
    <t>URZĘDY NACELNYCH ORGANÓW WŁADZY
PAŃSTWOWEJ, KONTROLI I OCHRONY PRAWA ORAZ SĄDOWNICTWA</t>
  </si>
  <si>
    <t>BEZPIECZEŃSTWO PUBLICZNE I OCHRONA
PRZECIWPOŻAROWA</t>
  </si>
  <si>
    <t>Straż Miejska</t>
  </si>
  <si>
    <t xml:space="preserve">Wpływy z podatku dochodowego od osób 
fizycznych </t>
  </si>
  <si>
    <t>Podatek od działalności gospodarczej osób 
fizycznych, opłacony w formie karty podatkowej</t>
  </si>
  <si>
    <t>Podatek od nieruchomości</t>
  </si>
  <si>
    <t>Podatek rolny</t>
  </si>
  <si>
    <t>Podatek leśny</t>
  </si>
  <si>
    <t>Podatek od środków transportowych</t>
  </si>
  <si>
    <t>Odsetki od nieterminowych wpłat z tytułu 
podatków i opłat</t>
  </si>
  <si>
    <t>Podatek od spadków i darowizn</t>
  </si>
  <si>
    <t>Podatek od posiadania psów</t>
  </si>
  <si>
    <t>Wpływy z opłaty targowej</t>
  </si>
  <si>
    <t>Wpływy z różnych rozliczeń</t>
  </si>
  <si>
    <t>wpływy z róznych opłat</t>
  </si>
  <si>
    <t>Udziały gmin w podatkach stanowiących dochód budżetu państwa</t>
  </si>
  <si>
    <t>podatek dochodowy od osób fizycznych</t>
  </si>
  <si>
    <t>Część oświatowa subwencji ogólnej dla jednostek samorządu terytorialnego</t>
  </si>
  <si>
    <t>subwencje ogólne z budżetu państwa</t>
  </si>
  <si>
    <t>Część podstawowa subwencji ogólnej dla 
gmin i wyrównawcza</t>
  </si>
  <si>
    <t>Różne rozliczenia finansowe</t>
  </si>
  <si>
    <t>Szkoły podstawowe</t>
  </si>
  <si>
    <t>dochody z najmu i dzierżawy składników majątk.
Skarbu Państwa lub jednostek samorządu terytor
oraz innych umów o podobnym charakterze</t>
  </si>
  <si>
    <t>pozostałe odsetki</t>
  </si>
  <si>
    <t>wpływy z opłat za zezwol.na sprzedaż alkoholu</t>
  </si>
  <si>
    <t>Ośrodki pomocy społecznej</t>
  </si>
  <si>
    <t>wpływy z różnych dochodów</t>
  </si>
  <si>
    <t>EDUKACYJNA OPIEKA WYCHOWAWCZA</t>
  </si>
  <si>
    <t>GOSPODARKA KOMUNALNA I OCHRONA 
ŚRODOWISKA</t>
  </si>
  <si>
    <t>Obiekty sportowe</t>
  </si>
  <si>
    <t>Razem</t>
  </si>
  <si>
    <t>DZIAŁALNOŚĆ USŁUGOWA</t>
  </si>
  <si>
    <t>grzywny,kary mandaty i inne kary pieniężne od ludności</t>
  </si>
  <si>
    <t>podatek dochodowy od osób prawnych</t>
  </si>
  <si>
    <t>Zasiłki rodzinne, pielęgnacyjne i wychowawcze</t>
  </si>
  <si>
    <t xml:space="preserve">Przedszkola </t>
  </si>
  <si>
    <t>ROLNICTWO I ŁOWIECTWO</t>
  </si>
  <si>
    <t>Nazwozy wapniowe</t>
  </si>
  <si>
    <t>Lokalny transport zbiorczy</t>
  </si>
  <si>
    <t>Plany zagospodarowania przestrzennego</t>
  </si>
  <si>
    <t>Urzędy wojewódzkie</t>
  </si>
  <si>
    <t>Pobór podatków</t>
  </si>
  <si>
    <t>Pozostała działalność-promocja</t>
  </si>
  <si>
    <t>Urzędy naczelnych organów władzy
państwowej, kontroli i ochrony prawa</t>
  </si>
  <si>
    <t>BEZPIECZEŃSTWO PUBLICZNE I 
OCHRONA PRZECIWPOŻAROWA</t>
  </si>
  <si>
    <t>OBSŁUGA DŁUGU PUBLICZNEGO</t>
  </si>
  <si>
    <t xml:space="preserve">OŚWIATA I WYCHOWANIE </t>
  </si>
  <si>
    <t>Licea ogólnokształcące</t>
  </si>
  <si>
    <t>Szkoły zasadnicze</t>
  </si>
  <si>
    <t>GOSPODARKA KOMUNALNA I 
OCHRONA ŚRODOWISKA</t>
  </si>
  <si>
    <t>Gospodarka ściekowa i ochrona wód</t>
  </si>
  <si>
    <t>Oczyszczanie miast i wsi</t>
  </si>
  <si>
    <t>Utrzymanie zieleni w miastach i gminach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</si>
  <si>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</si>
  <si>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</si>
  <si>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</si>
  <si>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</si>
  <si>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>Zadania w zakresie kultury fizycznej i sportu</t>
  </si>
  <si>
    <t>wydatki inwestycyjne jedn.budżetowych</t>
  </si>
  <si>
    <t>zakup materiałów i wyposażenia</t>
  </si>
  <si>
    <t>wpłaty gminy na rzecz Izb Rolniczych w wys 2%
wpływów podatku rolnego</t>
  </si>
  <si>
    <t>zakup usług pozostałych</t>
  </si>
  <si>
    <t>wydatki na zakup i objęcie akcji oraz wniesienie 
wkładów do spółek prawa handlowego</t>
  </si>
  <si>
    <t>wynagrodzenia osobowe pracowników</t>
  </si>
  <si>
    <t>zakup usług remontowych</t>
  </si>
  <si>
    <t>Towarzystwa Budownictwa Społecznego</t>
  </si>
  <si>
    <t>dodatkowe wynagrodzenie roczne</t>
  </si>
  <si>
    <t>zakup energii</t>
  </si>
  <si>
    <t>nagr.i wyd.osob.nie zaliczane do wynagrodzeń</t>
  </si>
  <si>
    <t>różne wyd.na rzecz osób fizycznych</t>
  </si>
  <si>
    <t>wpłaty na PFRON</t>
  </si>
  <si>
    <t>koszty postępowania sądowego i administrac.</t>
  </si>
  <si>
    <t>wynagrodzenia agencyjno-prowizyjne</t>
  </si>
  <si>
    <t>rozlicz.z bankami związane z obsługą długu publ</t>
  </si>
  <si>
    <t>Obsługa papierów wartościowych,kredytów i pożyczek samorządu terytorialnego</t>
  </si>
  <si>
    <t>zakup pomocy nauk., dydakt.i książek</t>
  </si>
  <si>
    <t>zakup usług zdrowotnych</t>
  </si>
  <si>
    <t>Zespoły ekonomiczno-administracyjne szkół</t>
  </si>
  <si>
    <t>składki na ubezpieczenia zdrowotne</t>
  </si>
  <si>
    <t>wyd.inwestycyjne jednostek budżetowych</t>
  </si>
  <si>
    <t>URZĘDY NACZELNYCH ORGANÓW WŁADZY PAŃSTWOWEJ, KONTROLI I OCHRONY PRAWA 
ORAZ SĄDOWNICTWA</t>
  </si>
  <si>
    <t>stypendia oraz inne formy pomocy dla uczniów</t>
  </si>
  <si>
    <t>wpływy z różnych opłat</t>
  </si>
  <si>
    <t>URZĘDY NACZELNYCH ORGANÓW
WŁADZY PAŃSTWOWEJ, KONTROLI I OCHRONY PRAWA 
ORAZ SĄDOWNICTWA</t>
  </si>
  <si>
    <t>Zasiłki rodzinne, pielęgnacyjne i 
wychowawcze</t>
  </si>
  <si>
    <t>RAZEM</t>
  </si>
  <si>
    <t>Realizacja zadań zleconych, zarówno dochodów jak i wydatków została omówiona w części opisowej do wykonania budżetu ogółem</t>
  </si>
  <si>
    <t>Pomoc materialna dla uczniów</t>
  </si>
  <si>
    <t>różne wydatki na rzecz osób fizycznych</t>
  </si>
  <si>
    <t>nagr.i wyd.osob.nie zal do wynagrodzeń</t>
  </si>
  <si>
    <t>Cmentarze</t>
  </si>
  <si>
    <t>dotacje celowe z budż.państa na zadania zlecone</t>
  </si>
  <si>
    <t>dywidendy i kwoty uzyskane ze zbycia praw majątkowych</t>
  </si>
  <si>
    <t>Izby Rolnicze</t>
  </si>
  <si>
    <t>Drogi publiczne wojewódzkie</t>
  </si>
  <si>
    <t>otrzymane spadki,zapisy i darowizny</t>
  </si>
  <si>
    <t>nagr.i wyd.osob.nie zal.do wynagr.</t>
  </si>
  <si>
    <t>Składki na ubezp.zdrowotne opłacane za osoby pobieraj.niektóre świadczenia z pomocy społecznej</t>
  </si>
  <si>
    <t xml:space="preserve">Zasiłki i pomoc w naturze oraz składki na ubezpieczenie społeczne </t>
  </si>
  <si>
    <t>Ośrodki wsparcia</t>
  </si>
  <si>
    <t>wpływy z tytułu przekształcenia prawa użytkowania
wieczystego przysługującego osobom fizycznym
w prawo własności</t>
  </si>
  <si>
    <t>dotacje celowe z budżetu państa na zad.zlecone</t>
  </si>
  <si>
    <t>Referenda ogólnokrajowe i konstytucyjne</t>
  </si>
  <si>
    <t>dot.cel.otrzymane z budżetu państwa na realizację zadań własnych</t>
  </si>
  <si>
    <t>otrzymane spadki,zapisy i darowizny pieniężne</t>
  </si>
  <si>
    <t>Gospodarka grutami i nieruchomościami</t>
  </si>
  <si>
    <t>zakup materiałów i wyposażenia-zad.zlecone</t>
  </si>
  <si>
    <t>zakup usług pozostałych-zad.zlecone</t>
  </si>
  <si>
    <t>nagr.i wyd.osob.nie zal.do wynagrodz-zad.zlec</t>
  </si>
  <si>
    <t>różne wyd.na rzecz osób fizycznych-zad.zlec.</t>
  </si>
  <si>
    <t>podróże służbowe krajowe-zad.zlecone</t>
  </si>
  <si>
    <t>Rezerwy ogólne i celowe</t>
  </si>
  <si>
    <t>rezerwy</t>
  </si>
  <si>
    <t>zakup pomocy naukowych,dydaktycznych i książek</t>
  </si>
  <si>
    <t>Składki na ubezp.zdrowotne opłacane za osoby 
pobierające niektóre świadcz.z pomocy społecz.</t>
  </si>
  <si>
    <t>Zobowiązania</t>
  </si>
  <si>
    <t>delegacje służbowe krajowe</t>
  </si>
  <si>
    <t>Dział</t>
  </si>
  <si>
    <t>Nazwa zadania</t>
  </si>
  <si>
    <t>Plan w budżecie</t>
  </si>
  <si>
    <t xml:space="preserve"> Środki finansowe otrzymane z budżetu na inwestycje</t>
  </si>
  <si>
    <t>Inne wpływy 
GFOŚ</t>
  </si>
  <si>
    <t>-</t>
  </si>
  <si>
    <t>RAZEM DZIAŁ 801</t>
  </si>
  <si>
    <t>RAZEM DZIAŁ 900</t>
  </si>
  <si>
    <t>O G Ó Ł E M:</t>
  </si>
  <si>
    <t>wpływy z opłaty produktowej</t>
  </si>
  <si>
    <t>wydatki inwestycyjne jednostek budżetowych</t>
  </si>
  <si>
    <t>środki na dofin.własnych zadań bieżących gmin</t>
  </si>
  <si>
    <t>Wydatki
z budżetu</t>
  </si>
  <si>
    <t>Wykup gruntów</t>
  </si>
  <si>
    <t xml:space="preserve">Urzędy Gmin - zakup środków trwałych </t>
  </si>
  <si>
    <t xml:space="preserve">RAZEM ROZDZIAŁ 75023 i DZIAŁ 750 </t>
  </si>
  <si>
    <t>RAZEM ROZDZIAŁ 80110</t>
  </si>
  <si>
    <t>RAZEM ROZDZIAŁ 80101</t>
  </si>
  <si>
    <t>RAZEM ROZDZIAŁ 90001</t>
  </si>
  <si>
    <t>RAZEM ROZDZIAŁ 90015</t>
  </si>
  <si>
    <t>RAZEM ROZDZIAŁ 90095</t>
  </si>
  <si>
    <t>Międzyszkolna kryta pływalnia w Opocznie   w zakresie: basenu sportowego 25x12,5m, rekreacyjno-rehabilitacyjnego 12,5x6m, rury zjeżdżalni dł. 50m.</t>
  </si>
  <si>
    <t xml:space="preserve">    RAZEM ROZDZIAŁ 92601 DZIAŁ 926      </t>
  </si>
  <si>
    <t>RAZEM ROZDZIAŁ 01010 i DZIAŁ 010</t>
  </si>
  <si>
    <t>URZĘDY NACZELNYCH ORGANÓW
WŁADZY PAŃSTWOWEJ, KONTROLI I OCHRONY PRAWA ORAZ SĄDOWNICTWA</t>
  </si>
  <si>
    <t>dotacje otrzymane z funduszy celowych na realizację zadań bieżących jednostek sektora finansów publicznych</t>
  </si>
  <si>
    <t>kary i odszkodowania wypłacane osobom fizycznym</t>
  </si>
  <si>
    <t>wyd.na zakupy inwestycyjne jedn.budżetowych</t>
  </si>
  <si>
    <t>Rady gmin (miast i miast na prawach powiatu)</t>
  </si>
  <si>
    <t>wydatki na zakupy inwest.jednostek budżetowych</t>
  </si>
  <si>
    <t>nagrody i wydatki osobowe nie zal.do wynagrodzeń</t>
  </si>
  <si>
    <t>różne wydatki  na rzecz osób fizycznych</t>
  </si>
  <si>
    <t>nagrody i wyd.osob.nie zaliczane do wynagrodzeń</t>
  </si>
  <si>
    <t>DOCHODY OD OSÓB PRAWNYCH, OD OSÓB
FIZYCZNYCH I OD INNYCH JEDNOSTEK NIE
POSIADAJĄCYCH OSOBOWOŚCI PRAWNEJ ORAZ WYDATKI ZWIĄZANE Z ICH POBOREM</t>
  </si>
  <si>
    <t xml:space="preserve">dot.podmiotowa z budż.dla niepublicznej szkoły </t>
  </si>
  <si>
    <t>dot.celowe z budżetu na dof.zad.zlec.stowarzysz.</t>
  </si>
  <si>
    <t>POZOSTAŁE ZADANIA W ZAKRESIE POLITYKI 
SPOŁECZNEJ</t>
  </si>
  <si>
    <t>dotacja przedmiotowa z budżetu dla zakładu budżetowego</t>
  </si>
  <si>
    <t>wpływy z opłat za zarząd,użytkowanie i użytkowanie wieczyste</t>
  </si>
  <si>
    <t>wpływy z rózżnych dochodów</t>
  </si>
  <si>
    <t>Urzędy naczelnych organów władzy państwowej kontroli i ochrony prawa</t>
  </si>
  <si>
    <t xml:space="preserve">Wpływy z podatku rolnego, podatku leśnego,podatku od czynności cywilnoprawnych podatku od spadków i darowizn oraz podatków i opłat lokalnych </t>
  </si>
  <si>
    <t>Wpływy z opłaty administracyjnej za czynności urzędowe</t>
  </si>
  <si>
    <t>Podatek od czynności cywilnoprawnych</t>
  </si>
  <si>
    <t>Wpływy z innych opłat stanowiących dochody 
jednostek samorządu terytorialnego na 
podstawie ustaw</t>
  </si>
  <si>
    <t>wpływy z opłaty skarbowej.</t>
  </si>
  <si>
    <t>Przedszkola</t>
  </si>
  <si>
    <t>środki na dofinansowanie własnych inwestycji gmin pozyskane z innych źródeł</t>
  </si>
  <si>
    <t>POMOC SPOŁECZNA</t>
  </si>
  <si>
    <t>Skład. na ubezp.zdrowotne opłacane za osoby pobierające niektóre świadczenia z pomocy społecznej</t>
  </si>
  <si>
    <t>Wpływy i wydatki związane z gromadzeniem środków z opłat produktowych</t>
  </si>
  <si>
    <t>Oświetlenie ulic,placów i dróg</t>
  </si>
  <si>
    <t>odsetki oo nieter.wpłat z tyt.podatku i opłat</t>
  </si>
  <si>
    <t>wyd.na pomoc fin.międz.jed.sam.teryt.na zad.wł.bieżące</t>
  </si>
  <si>
    <t>wyd.na pomoc fin.międz.jed.sam.teryt.na zad.wł.inwest.</t>
  </si>
  <si>
    <t>Część rekompensująca subwencji ogólnej</t>
  </si>
  <si>
    <t>Rozliczenia miedzy jednostkami samorządu terytorialnego</t>
  </si>
  <si>
    <t>dotacje celowe z powiatu na zad.bieżące realiz.na podst.porozumień miedzy jst</t>
  </si>
  <si>
    <t>dotacje celowe przekazane z budżetu państwa na 
realizację własnych zadań bieżących gmin</t>
  </si>
  <si>
    <t>Świadczenie rodzinne oraz skłdki na ubezp.
Emeryt.i rentowe z ubezp.społecznego</t>
  </si>
  <si>
    <t>dota.cel.otrzym.z budż.na inwest.i zakupy inwest.z 
zakresu adm.rządowej oraz innych zadań zleconych gminom ustawami</t>
  </si>
  <si>
    <t>Pozostała działalnosć</t>
  </si>
  <si>
    <t>dotacje celowe przekazane z budżetu panstwa na realizację własnych zadań bieżących gmin</t>
  </si>
  <si>
    <t>Wybory do Parlamentu Europejskiego</t>
  </si>
  <si>
    <t>plan po 
zmianach 2004</t>
  </si>
  <si>
    <t>dot.cel.z budż.na fin.lub dofin.k-tów realizacji 
inwest.i zakupów inwest.jedn.nie zal.do sektora 
finansów publicznych</t>
  </si>
  <si>
    <t>Rozliczenia między jst</t>
  </si>
  <si>
    <t>wydatki na pomoc fin.między jedn.sam.terytor.</t>
  </si>
  <si>
    <t>dot.celowe przekazane dla powiatu na zad.bieżące
 realizowane na podstawie porozumień</t>
  </si>
  <si>
    <t>dotacja przedmiotowa z budż.dla pozostałych 
jednostek sektora finansów publicznych</t>
  </si>
  <si>
    <t>dot.cel.z budż.na zad.zlec.dla stowarzyszeń</t>
  </si>
  <si>
    <t>stypendia różne</t>
  </si>
  <si>
    <t>Świadczenia rodzinne oraz składki na ubezpieczenia emerytalne i rentowe z ubezpieczenia społecznego</t>
  </si>
  <si>
    <t>dot. celowe z budż.państa na zadania zlecone</t>
  </si>
  <si>
    <t>dot.cel.otrzym.z budż.na inwest.i zakupy inwest.z 
zakresu adm.rządowej oraz innych zadań zleconych gminom ustawami</t>
  </si>
  <si>
    <t>dot.celowe z budż.państa na zadania zlecone</t>
  </si>
  <si>
    <t>wydatki na zakupy inwest.jednost. budżetowych</t>
  </si>
  <si>
    <t xml:space="preserve">Budowa sieci wodociągowej Zameczek, Wygnanów, Wólka Karwicka dł. 11.368 mb, przyłącza dł. 3.803 mb, szt. 167. </t>
  </si>
  <si>
    <t>Budowa przepompowni wodociągowej we wsi Adamów o wydajności 51 m3/h szt. 1.</t>
  </si>
  <si>
    <t xml:space="preserve">Budowa sieci wodociągowej Stużno Kol.Sielec, Wólka Dobromirowa,Mrovczków Duży,Wola Załężna,Brzustówek"Sikorniki" dł.21.607mb,dł.przyłącza 4.268mb,szt.284 </t>
  </si>
  <si>
    <t>Rozbudowa i modernizacja oczyszczalni ścieków w m. Mroczków Gość., sieć kanalizacji sanitarnej dla wsi Kraszków,Mroczków Duży,Mroczków Gościnny dł.8.596 mb, przyłącza dł.3.386mb, szt 174,przepompownie ścieków szt.2</t>
  </si>
  <si>
    <t xml:space="preserve">Osiedle PGR Januszewice sieć kanalizacji sanitarnej dł. 511 mb, przyłącza dł. 130 mb. </t>
  </si>
  <si>
    <t>Modernizacja drogi Mroczków Gościnny - Wólka Karwicka dł.2.353 mb</t>
  </si>
  <si>
    <t xml:space="preserve">PT - Modernizacja drogi przez wieś Różanna dł. 2500 mb + wykonanie podbudowy dł. 300 mb. </t>
  </si>
  <si>
    <t>PT- Modernizacja drogi Bukowiec, Ziębów dł. 1800 mb</t>
  </si>
  <si>
    <t>Modernizacja drogi przez wieś Sobawiny - dł. 300 mb. w zakresie podbudowy</t>
  </si>
  <si>
    <t>Modernizacja drogi Kruszewiec Wieś - Kruszewiec Kol. dł. 415 mb.w zakresie podbudowy</t>
  </si>
  <si>
    <t>Modernizacja ul. Długiej + kan.deszcz. realizacja 634 mb, (wykup gruntów 40.000zł.)</t>
  </si>
  <si>
    <t xml:space="preserve">PT - Modernizacja ulic z odwodnieniem 
 - ul. Parkowa dł. 324 mb,
 - ul. Nowa dł. 190 mb, 
 - ul. Żesławskiego  dł. 156 mb. </t>
  </si>
  <si>
    <t xml:space="preserve">Modernizacja ul. Staszica dł. 250 mb,  </t>
  </si>
  <si>
    <t xml:space="preserve">PT - Modernizacja ul. Granicznej dł. 770 mb,  </t>
  </si>
  <si>
    <t xml:space="preserve">PT - Modernizacja dróg os. Piastowskie </t>
  </si>
  <si>
    <t>PT modernizacji dróg wraz z kanalizacją deszczową na oś. Ustronie dł. 7.000 mb</t>
  </si>
  <si>
    <t>Modernizacja ul.Przemysłowej do ZEC dł.550 mb</t>
  </si>
  <si>
    <t>PT modernizacji ul. Wyspiańskiego</t>
  </si>
  <si>
    <t>Modernizacja ul.Partyzantów (od ul.Świerkowej do ul. Brzozowej) dł.520m (droga + kan.deszczowa)</t>
  </si>
  <si>
    <t xml:space="preserve">Modernizacja dróg dojazdowych i miejsc postojowych przy ul.Piotrkowskiej 53 </t>
  </si>
  <si>
    <t xml:space="preserve">Modernizacja ul. Kwiatowej dł. 150 mb. (droga + kan. deszczowa)  </t>
  </si>
  <si>
    <t>RAZEM ROZDZIAŁ 60016 i DZIAŁ 600</t>
  </si>
  <si>
    <t>Urzędy Gmin - zakup samochodu</t>
  </si>
  <si>
    <t>Remoint budynku głównego urzędu Miejskiego-odgrzybianie,odwodnienie</t>
  </si>
  <si>
    <t xml:space="preserve">Pt Świetlica dla romów przy ZSS nr 2 w Opocznie </t>
  </si>
  <si>
    <t xml:space="preserve">Sala gimastyczna 12x24 m przy 
Zespole Szkół w Bukowcu Op.i dobudową 2 klas lekcyjnych na istniejącym łączniku części socjalnej </t>
  </si>
  <si>
    <t>Ogrodzenie szkoły - Gimnazjum w Wygnanowie</t>
  </si>
  <si>
    <t>Zakup środków trwałych dla OPS - komputery</t>
  </si>
  <si>
    <t xml:space="preserve">RAZEM ROZDZIAŁ 85212 i DZIAŁ 852 </t>
  </si>
  <si>
    <t xml:space="preserve">PT kanalizacji deszczowej od os.SM "Nasz Dom" do ulicy Partyzantów dł.350 mb.o 500 </t>
  </si>
  <si>
    <t xml:space="preserve">Kanalizacja deszczowa - odwodnienie ul. Wyspiańskiego (od ul. Tuwima do ul. Piotrkowskiej). </t>
  </si>
  <si>
    <t>Oświetlenie uliczne Wola Załężna - Piaski dł. 280 mb, + PT</t>
  </si>
  <si>
    <t>zobowiązania</t>
  </si>
  <si>
    <t>skutki udzielonych ulg i obniżenia górnych stawek podatków</t>
  </si>
  <si>
    <t xml:space="preserve">Targowisko miejskie ul. Piotrkowska 66 sieci: wod- kan. </t>
  </si>
  <si>
    <t xml:space="preserve">Zakup przystanków autobusowych. </t>
  </si>
  <si>
    <t>PT+zakres rzeczowy budowy węzłów cieplnych szt 6 w blokach przy ul.Norwida Nr 1,1a,3,5,4, przedszkole Nr 4</t>
  </si>
  <si>
    <t>Monitoring miasta -zakup kamer+montaż</t>
  </si>
  <si>
    <t>Zakup pawilonu handlowego</t>
  </si>
  <si>
    <t>dotacje celowe z budżetu na dofin.zad.zlec.stowarz.</t>
  </si>
  <si>
    <t xml:space="preserve">POMOC SPOŁECZNA </t>
  </si>
  <si>
    <t>srodki na dofinansowanie własnych inwestycji gmin pozyskane z innych źródeł</t>
  </si>
  <si>
    <t>srodki na dofinansowanie własnych zadań
bieżacych gmin pozyskane z innych źródeł</t>
  </si>
  <si>
    <t>wpływy z opłaty eksploatacyjnej</t>
  </si>
  <si>
    <t>dopłaty w spólkach prawa handlowego</t>
  </si>
  <si>
    <t>Dokształcanie i doskonalenie nauczycieli</t>
  </si>
  <si>
    <t>wydatki na zakupy inwestycyjne jedn. budżetowych</t>
  </si>
  <si>
    <t>dotacja przedm.z budżetu dla pozost.jednostek sektora finanasów publicznych</t>
  </si>
  <si>
    <t>Komendy powiatowe policji</t>
  </si>
  <si>
    <t>kary i odszkodowania wypłacane na rzecz osó prawnych i innych jednostek organizacyjnych</t>
  </si>
  <si>
    <t>Budowa ul.Ogrodowej PT+zakres rzeczowy 150mb</t>
  </si>
  <si>
    <t>Urzędy Gmin - zakup samochodu z przeznaczeniem dla Straży Miejskiej</t>
  </si>
  <si>
    <t>Adaptacja pomieszczeń szkoły na świetlicę szkolno-wiejską w Kruszewcu</t>
  </si>
  <si>
    <t>PT sieć wod-kan na os. Kwiatowa II dł. 10.000 mb</t>
  </si>
  <si>
    <t>Wykonanie oświetlenia ulicznego ul.Powstańców  Wlkp. dł.240 mb+PT</t>
  </si>
  <si>
    <t>Wykonanie oświetlenia ulicznego ul. Małachowskiego dł.102 mb</t>
  </si>
  <si>
    <t>Zasilanie w energię elektr.pracowniczych ogódków działkowych OZMO PT+wykonanie</t>
  </si>
  <si>
    <t>Zakup kosiarki samojezdnej</t>
  </si>
  <si>
    <t>RAZEM ROZDZIAŁ 90004</t>
  </si>
  <si>
    <t>Zakup 2 szt kabin WC</t>
  </si>
  <si>
    <t>WYKONANIE PLANU WYDATKÓW ZA  2004 R.</t>
  </si>
  <si>
    <t>wykonanie
 2003 r.</t>
  </si>
  <si>
    <t>wykonanie
2004 r.</t>
  </si>
  <si>
    <t>dopłaty w spółkach prawa handlowego</t>
  </si>
  <si>
    <t>dotacja przedmiotow z budżetu dla jedn.nie 
zaliczanych do sektora finansów publicznych</t>
  </si>
  <si>
    <t>dot.celowe z budżetu na dofin.k-tów realizacji inwest
i zakupów inwest.jedn.nie zal.do sektora fin.publ.</t>
  </si>
  <si>
    <t>dotacja z budżetu dla z-du budżetowego na pierwsze wyposażenie w środki obrotowe</t>
  </si>
  <si>
    <t xml:space="preserve"> WYKONANIE PLANU DOCHODÓW ZA 2004 R.</t>
  </si>
  <si>
    <t>wykonanie
 2004 r.</t>
  </si>
  <si>
    <t>dotacje otzrymane z funduszy celowych na finans.lub dofinans.zadań inwestycyjnych</t>
  </si>
  <si>
    <t>Wykonanie planu dochodów 
dotacji celowych na zadania zlecone za   2004r.</t>
  </si>
  <si>
    <t>Wykonanie planu wydatków
zadań zleconych za 2004 rok</t>
  </si>
  <si>
    <t>zakup pomocy naukowych,dydaktycznych i ksiązek</t>
  </si>
  <si>
    <t xml:space="preserve">INFORMACJA O FINANSOWANIU ZADAŃ INWESTYCYJNYCH NA DZIEŃ 31.12.2004r. </t>
  </si>
  <si>
    <t>Modernizacja drogi Libiszów dł. 1.545 mb</t>
  </si>
  <si>
    <t>Modernizacja drogi Adamów dł.530mb</t>
  </si>
  <si>
    <t>Modernizacja drogi Ostrów dł.1.044mb</t>
  </si>
  <si>
    <t>Zakup środków trwałych - nagłośnienie ZS w Mroczkowie Gościnnym</t>
  </si>
  <si>
    <t>Zakup środków trwałych - patelnia elektryczna</t>
  </si>
  <si>
    <t>Budowa budynku socjanego</t>
  </si>
  <si>
    <t>RAZEM DZIAŁ 700</t>
  </si>
  <si>
    <t xml:space="preserve">RAZEM ROZDZIAŁ 70095 </t>
  </si>
  <si>
    <t>RAZEM ROZDZIAŁ 70005</t>
  </si>
  <si>
    <t>środki na uzupełnienie dochodow gmin</t>
  </si>
  <si>
    <t>Dowożenie uczniów do szkól</t>
  </si>
  <si>
    <t>KULTURA I OCHRONA DZIEDZICTWA 
NARODOWEGO</t>
  </si>
  <si>
    <t>dotacje celowe otrzymane z budżetu państwa na 
zadania bieżące realizowane przez gminę na 
podstawie porozumień z organami administracji
rządowej</t>
  </si>
  <si>
    <t>dotacje celowe otrzymane z budżetu państwa na 
realizację zadań bieżących z zakresu administracji
rządowej oraz innych zadań zleconych gminie</t>
  </si>
  <si>
    <t>RAZEM ROZDZIAŁ 80104</t>
  </si>
  <si>
    <t>wydatrki na zakupy inwestycyjne jedn.budżetowych</t>
  </si>
  <si>
    <t>Dowożenie uczniów do szkół</t>
  </si>
  <si>
    <t>dotacja celowa z budżetu na finansowanie lub dofinansowanie zadań zleconych do realizacji fundacjom</t>
  </si>
  <si>
    <t>wydatki na zakup i objęcie akcji oraz wniesienie 
wkładów do spólek prawa handlowego</t>
  </si>
  <si>
    <t>dotacje podmiotowe z budżetu dla instytucji kultury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</si>
</sst>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"/>
    <numFmt numFmtId="166" formatCode="0.0"/>
    <numFmt numFmtId="167" formatCode="00000"/>
    <numFmt numFmtId="168" formatCode="0000"/>
    <numFmt numFmtId="169" formatCode="000"/>
    <numFmt numFmtId="170" formatCode="_-* #,##0.000\ _z_ł_-;\-* #,##0.0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7" fontId="5" fillId="0" borderId="3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167" fontId="6" fillId="0" borderId="1" xfId="0" applyNumberFormat="1" applyFont="1" applyFill="1" applyBorder="1" applyAlignment="1">
      <alignment/>
    </xf>
    <xf numFmtId="169" fontId="6" fillId="0" borderId="2" xfId="0" applyNumberFormat="1" applyFont="1" applyBorder="1" applyAlignment="1">
      <alignment/>
    </xf>
    <xf numFmtId="167" fontId="6" fillId="0" borderId="2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168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168" fontId="6" fillId="0" borderId="2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16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8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9" fontId="1" fillId="2" borderId="6" xfId="0" applyNumberFormat="1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9" fontId="5" fillId="0" borderId="3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8" fontId="6" fillId="0" borderId="8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169" fontId="6" fillId="0" borderId="3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167" fontId="5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top" wrapText="1"/>
    </xf>
    <xf numFmtId="167" fontId="6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3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168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167" fontId="5" fillId="0" borderId="2" xfId="0" applyNumberFormat="1" applyFont="1" applyBorder="1" applyAlignment="1">
      <alignment/>
    </xf>
    <xf numFmtId="167" fontId="5" fillId="0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169" fontId="5" fillId="3" borderId="6" xfId="0" applyNumberFormat="1" applyFont="1" applyFill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7" fontId="5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wrapText="1"/>
    </xf>
    <xf numFmtId="0" fontId="6" fillId="0" borderId="9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168" fontId="6" fillId="0" borderId="7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5" fillId="0" borderId="6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/>
    </xf>
    <xf numFmtId="3" fontId="6" fillId="0" borderId="2" xfId="0" applyNumberFormat="1" applyFont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5" fontId="5" fillId="0" borderId="0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0" fontId="6" fillId="0" borderId="2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169" fontId="6" fillId="0" borderId="12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65" fontId="6" fillId="0" borderId="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169" fontId="11" fillId="0" borderId="2" xfId="0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center"/>
    </xf>
    <xf numFmtId="167" fontId="10" fillId="3" borderId="4" xfId="0" applyNumberFormat="1" applyFont="1" applyFill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1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170" fontId="5" fillId="0" borderId="4" xfId="15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/>
    </xf>
    <xf numFmtId="167" fontId="6" fillId="0" borderId="21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4" fontId="5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167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/>
    </xf>
    <xf numFmtId="16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6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4" fontId="6" fillId="0" borderId="17" xfId="15" applyNumberFormat="1" applyFont="1" applyBorder="1" applyAlignment="1">
      <alignment horizontal="right"/>
    </xf>
    <xf numFmtId="167" fontId="6" fillId="0" borderId="4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" fontId="10" fillId="0" borderId="25" xfId="15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wrapText="1"/>
    </xf>
    <xf numFmtId="0" fontId="6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69" fontId="5" fillId="3" borderId="6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168" fontId="6" fillId="3" borderId="27" xfId="0" applyNumberFormat="1" applyFont="1" applyFill="1" applyBorder="1" applyAlignment="1">
      <alignment/>
    </xf>
    <xf numFmtId="0" fontId="5" fillId="3" borderId="27" xfId="0" applyFont="1" applyFill="1" applyBorder="1" applyAlignment="1">
      <alignment/>
    </xf>
    <xf numFmtId="167" fontId="5" fillId="3" borderId="27" xfId="0" applyNumberFormat="1" applyFont="1" applyFill="1" applyBorder="1" applyAlignment="1">
      <alignment/>
    </xf>
    <xf numFmtId="169" fontId="1" fillId="0" borderId="3" xfId="0" applyNumberFormat="1" applyFont="1" applyBorder="1" applyAlignment="1">
      <alignment horizontal="center"/>
    </xf>
    <xf numFmtId="0" fontId="5" fillId="3" borderId="27" xfId="0" applyFont="1" applyFill="1" applyBorder="1" applyAlignment="1">
      <alignment wrapText="1"/>
    </xf>
    <xf numFmtId="167" fontId="6" fillId="3" borderId="4" xfId="0" applyNumberFormat="1" applyFont="1" applyFill="1" applyBorder="1" applyAlignment="1">
      <alignment/>
    </xf>
    <xf numFmtId="169" fontId="5" fillId="3" borderId="28" xfId="0" applyNumberFormat="1" applyFont="1" applyFill="1" applyBorder="1" applyAlignment="1">
      <alignment/>
    </xf>
    <xf numFmtId="0" fontId="5" fillId="0" borderId="6" xfId="0" applyFont="1" applyBorder="1" applyAlignment="1">
      <alignment horizontal="right" vertical="center"/>
    </xf>
    <xf numFmtId="167" fontId="5" fillId="0" borderId="4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9" fontId="5" fillId="3" borderId="29" xfId="0" applyNumberFormat="1" applyFont="1" applyFill="1" applyBorder="1" applyAlignment="1">
      <alignment horizontal="right"/>
    </xf>
    <xf numFmtId="167" fontId="5" fillId="3" borderId="28" xfId="0" applyNumberFormat="1" applyFont="1" applyFill="1" applyBorder="1" applyAlignment="1">
      <alignment horizontal="center"/>
    </xf>
    <xf numFmtId="168" fontId="5" fillId="3" borderId="30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168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168" fontId="5" fillId="3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3" fontId="5" fillId="3" borderId="31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3" borderId="27" xfId="0" applyNumberFormat="1" applyFont="1" applyFill="1" applyBorder="1" applyAlignment="1">
      <alignment/>
    </xf>
    <xf numFmtId="3" fontId="6" fillId="0" borderId="8" xfId="0" applyNumberFormat="1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3" borderId="13" xfId="0" applyNumberFormat="1" applyFont="1" applyFill="1" applyBorder="1" applyAlignment="1">
      <alignment/>
    </xf>
    <xf numFmtId="168" fontId="6" fillId="0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5" fillId="3" borderId="4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left"/>
    </xf>
    <xf numFmtId="3" fontId="6" fillId="0" borderId="1" xfId="0" applyNumberFormat="1" applyFont="1" applyFill="1" applyBorder="1" applyAlignment="1">
      <alignment wrapText="1"/>
    </xf>
    <xf numFmtId="165" fontId="5" fillId="3" borderId="32" xfId="0" applyNumberFormat="1" applyFont="1" applyFill="1" applyBorder="1" applyAlignment="1">
      <alignment/>
    </xf>
    <xf numFmtId="165" fontId="5" fillId="3" borderId="4" xfId="0" applyNumberFormat="1" applyFont="1" applyFill="1" applyBorder="1" applyAlignment="1">
      <alignment/>
    </xf>
    <xf numFmtId="165" fontId="5" fillId="3" borderId="30" xfId="0" applyNumberFormat="1" applyFont="1" applyFill="1" applyBorder="1" applyAlignment="1">
      <alignment/>
    </xf>
    <xf numFmtId="0" fontId="10" fillId="2" borderId="13" xfId="0" applyFont="1" applyFill="1" applyBorder="1" applyAlignment="1">
      <alignment horizontal="center" vertical="center" wrapText="1"/>
    </xf>
    <xf numFmtId="167" fontId="5" fillId="3" borderId="30" xfId="0" applyNumberFormat="1" applyFont="1" applyFill="1" applyBorder="1" applyAlignment="1">
      <alignment/>
    </xf>
    <xf numFmtId="1" fontId="10" fillId="2" borderId="33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165" fontId="6" fillId="0" borderId="7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5" fillId="3" borderId="29" xfId="0" applyNumberFormat="1" applyFont="1" applyFill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3" borderId="21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167" fontId="6" fillId="0" borderId="9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3" fontId="6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6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5" fontId="5" fillId="3" borderId="36" xfId="0" applyNumberFormat="1" applyFont="1" applyFill="1" applyBorder="1" applyAlignment="1">
      <alignment/>
    </xf>
    <xf numFmtId="168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top" wrapText="1"/>
    </xf>
    <xf numFmtId="168" fontId="6" fillId="0" borderId="3" xfId="0" applyNumberFormat="1" applyFont="1" applyFill="1" applyBorder="1" applyAlignment="1">
      <alignment/>
    </xf>
    <xf numFmtId="165" fontId="5" fillId="3" borderId="27" xfId="0" applyNumberFormat="1" applyFont="1" applyFill="1" applyBorder="1" applyAlignment="1">
      <alignment/>
    </xf>
    <xf numFmtId="168" fontId="5" fillId="3" borderId="4" xfId="0" applyNumberFormat="1" applyFont="1" applyFill="1" applyBorder="1" applyAlignment="1">
      <alignment/>
    </xf>
    <xf numFmtId="167" fontId="5" fillId="3" borderId="6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0" fillId="3" borderId="21" xfId="0" applyFill="1" applyBorder="1" applyAlignment="1">
      <alignment/>
    </xf>
    <xf numFmtId="0" fontId="0" fillId="3" borderId="37" xfId="0" applyFill="1" applyBorder="1" applyAlignment="1">
      <alignment/>
    </xf>
    <xf numFmtId="0" fontId="1" fillId="3" borderId="37" xfId="0" applyFont="1" applyFill="1" applyBorder="1" applyAlignment="1">
      <alignment horizontal="center"/>
    </xf>
    <xf numFmtId="165" fontId="5" fillId="3" borderId="38" xfId="0" applyNumberFormat="1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167" fontId="6" fillId="0" borderId="3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wrapText="1"/>
    </xf>
    <xf numFmtId="4" fontId="6" fillId="0" borderId="39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/>
    </xf>
    <xf numFmtId="0" fontId="10" fillId="2" borderId="33" xfId="0" applyFont="1" applyFill="1" applyBorder="1" applyAlignment="1">
      <alignment horizontal="center"/>
    </xf>
    <xf numFmtId="165" fontId="6" fillId="3" borderId="27" xfId="0" applyNumberFormat="1" applyFont="1" applyFill="1" applyBorder="1" applyAlignment="1">
      <alignment/>
    </xf>
    <xf numFmtId="0" fontId="5" fillId="2" borderId="38" xfId="0" applyFont="1" applyFill="1" applyBorder="1" applyAlignment="1">
      <alignment vertical="center"/>
    </xf>
    <xf numFmtId="0" fontId="0" fillId="0" borderId="41" xfId="0" applyBorder="1" applyAlignment="1">
      <alignment/>
    </xf>
    <xf numFmtId="169" fontId="5" fillId="3" borderId="21" xfId="0" applyNumberFormat="1" applyFont="1" applyFill="1" applyBorder="1" applyAlignment="1">
      <alignment/>
    </xf>
    <xf numFmtId="0" fontId="0" fillId="3" borderId="30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165" fontId="5" fillId="0" borderId="9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165" fontId="5" fillId="3" borderId="31" xfId="0" applyNumberFormat="1" applyFont="1" applyFill="1" applyBorder="1" applyAlignment="1">
      <alignment/>
    </xf>
    <xf numFmtId="165" fontId="5" fillId="0" borderId="42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165" fontId="6" fillId="0" borderId="2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165" fontId="5" fillId="3" borderId="4" xfId="0" applyNumberFormat="1" applyFont="1" applyFill="1" applyBorder="1" applyAlignment="1">
      <alignment vertical="center"/>
    </xf>
    <xf numFmtId="165" fontId="5" fillId="3" borderId="27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/>
    </xf>
    <xf numFmtId="169" fontId="5" fillId="3" borderId="28" xfId="0" applyNumberFormat="1" applyFont="1" applyFill="1" applyBorder="1" applyAlignment="1">
      <alignment horizontal="right"/>
    </xf>
    <xf numFmtId="167" fontId="5" fillId="3" borderId="30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0" xfId="0" applyFont="1" applyBorder="1" applyAlignment="1">
      <alignment/>
    </xf>
    <xf numFmtId="169" fontId="5" fillId="3" borderId="43" xfId="0" applyNumberFormat="1" applyFont="1" applyFill="1" applyBorder="1" applyAlignment="1">
      <alignment/>
    </xf>
    <xf numFmtId="167" fontId="5" fillId="3" borderId="20" xfId="0" applyNumberFormat="1" applyFont="1" applyFill="1" applyBorder="1" applyAlignment="1">
      <alignment/>
    </xf>
    <xf numFmtId="168" fontId="6" fillId="3" borderId="44" xfId="0" applyNumberFormat="1" applyFont="1" applyFill="1" applyBorder="1" applyAlignment="1">
      <alignment/>
    </xf>
    <xf numFmtId="0" fontId="5" fillId="3" borderId="44" xfId="0" applyFont="1" applyFill="1" applyBorder="1" applyAlignment="1">
      <alignment wrapText="1"/>
    </xf>
    <xf numFmtId="3" fontId="5" fillId="3" borderId="20" xfId="0" applyNumberFormat="1" applyFont="1" applyFill="1" applyBorder="1" applyAlignment="1">
      <alignment/>
    </xf>
    <xf numFmtId="3" fontId="5" fillId="3" borderId="44" xfId="0" applyNumberFormat="1" applyFont="1" applyFill="1" applyBorder="1" applyAlignment="1">
      <alignment/>
    </xf>
    <xf numFmtId="165" fontId="5" fillId="3" borderId="45" xfId="0" applyNumberFormat="1" applyFont="1" applyFill="1" applyBorder="1" applyAlignment="1">
      <alignment/>
    </xf>
    <xf numFmtId="165" fontId="5" fillId="3" borderId="44" xfId="0" applyNumberFormat="1" applyFont="1" applyFill="1" applyBorder="1" applyAlignment="1">
      <alignment/>
    </xf>
    <xf numFmtId="168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167" fontId="5" fillId="3" borderId="31" xfId="0" applyNumberFormat="1" applyFont="1" applyFill="1" applyBorder="1" applyAlignment="1">
      <alignment/>
    </xf>
    <xf numFmtId="168" fontId="6" fillId="3" borderId="29" xfId="0" applyNumberFormat="1" applyFont="1" applyFill="1" applyBorder="1" applyAlignment="1">
      <alignment/>
    </xf>
    <xf numFmtId="0" fontId="5" fillId="3" borderId="31" xfId="0" applyFont="1" applyFill="1" applyBorder="1" applyAlignment="1">
      <alignment/>
    </xf>
    <xf numFmtId="167" fontId="6" fillId="0" borderId="3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wrapText="1"/>
    </xf>
    <xf numFmtId="165" fontId="6" fillId="0" borderId="9" xfId="0" applyNumberFormat="1" applyFont="1" applyBorder="1" applyAlignment="1">
      <alignment/>
    </xf>
    <xf numFmtId="3" fontId="10" fillId="2" borderId="13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6" fillId="0" borderId="28" xfId="0" applyFont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right"/>
    </xf>
    <xf numFmtId="0" fontId="5" fillId="0" borderId="30" xfId="0" applyFont="1" applyFill="1" applyBorder="1" applyAlignment="1">
      <alignment horizontal="center" vertical="center" wrapText="1"/>
    </xf>
    <xf numFmtId="167" fontId="6" fillId="0" borderId="41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4" fontId="5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168" fontId="6" fillId="3" borderId="31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167" fontId="6" fillId="3" borderId="30" xfId="0" applyNumberFormat="1" applyFont="1" applyFill="1" applyBorder="1" applyAlignment="1">
      <alignment/>
    </xf>
    <xf numFmtId="169" fontId="5" fillId="0" borderId="2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" fillId="0" borderId="3" xfId="0" applyFont="1" applyFill="1" applyBorder="1" applyAlignment="1">
      <alignment vertical="center" wrapText="1"/>
    </xf>
    <xf numFmtId="169" fontId="6" fillId="0" borderId="46" xfId="0" applyNumberFormat="1" applyFont="1" applyBorder="1" applyAlignment="1">
      <alignment horizontal="center" vertical="center"/>
    </xf>
    <xf numFmtId="169" fontId="6" fillId="0" borderId="47" xfId="0" applyNumberFormat="1" applyFont="1" applyBorder="1" applyAlignment="1">
      <alignment horizontal="center" vertical="center"/>
    </xf>
    <xf numFmtId="169" fontId="6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/>
    </xf>
    <xf numFmtId="169" fontId="5" fillId="3" borderId="43" xfId="0" applyNumberFormat="1" applyFont="1" applyFill="1" applyBorder="1" applyAlignment="1">
      <alignment horizontal="right"/>
    </xf>
    <xf numFmtId="167" fontId="5" fillId="3" borderId="20" xfId="0" applyNumberFormat="1" applyFont="1" applyFill="1" applyBorder="1" applyAlignment="1">
      <alignment horizontal="center"/>
    </xf>
    <xf numFmtId="168" fontId="5" fillId="3" borderId="20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165" fontId="5" fillId="3" borderId="22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5" fillId="3" borderId="19" xfId="0" applyNumberFormat="1" applyFont="1" applyFill="1" applyBorder="1" applyAlignment="1">
      <alignment/>
    </xf>
    <xf numFmtId="165" fontId="5" fillId="0" borderId="41" xfId="0" applyNumberFormat="1" applyFont="1" applyBorder="1" applyAlignment="1">
      <alignment/>
    </xf>
    <xf numFmtId="169" fontId="6" fillId="0" borderId="41" xfId="0" applyNumberFormat="1" applyFont="1" applyBorder="1" applyAlignment="1">
      <alignment horizontal="right"/>
    </xf>
    <xf numFmtId="167" fontId="6" fillId="0" borderId="41" xfId="0" applyNumberFormat="1" applyFont="1" applyBorder="1" applyAlignment="1">
      <alignment horizontal="center"/>
    </xf>
    <xf numFmtId="168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169" fontId="5" fillId="3" borderId="30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96">
      <selection activeCell="A41" sqref="A41:H117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4.75390625" style="0" customWidth="1"/>
    <col min="4" max="4" width="38.125" style="0" customWidth="1"/>
    <col min="5" max="5" width="9.625" style="0" customWidth="1"/>
    <col min="7" max="7" width="9.375" style="0" customWidth="1"/>
    <col min="8" max="8" width="5.25390625" style="0" customWidth="1"/>
    <col min="9" max="9" width="6.25390625" style="0" customWidth="1"/>
  </cols>
  <sheetData>
    <row r="1" spans="1:9" ht="42.75" customHeight="1">
      <c r="A1" s="445" t="s">
        <v>309</v>
      </c>
      <c r="B1" s="445"/>
      <c r="C1" s="445"/>
      <c r="D1" s="445"/>
      <c r="E1" s="445"/>
      <c r="F1" s="445"/>
      <c r="G1" s="445"/>
      <c r="H1" s="445"/>
      <c r="I1" s="6"/>
    </row>
    <row r="2" spans="1:9" ht="22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12" ht="36.75" customHeight="1" thickBot="1">
      <c r="A3" s="119" t="s">
        <v>24</v>
      </c>
      <c r="B3" s="105" t="s">
        <v>1</v>
      </c>
      <c r="C3" s="105" t="s">
        <v>32</v>
      </c>
      <c r="D3" s="8" t="s">
        <v>2</v>
      </c>
      <c r="E3" s="323" t="s">
        <v>300</v>
      </c>
      <c r="F3" s="109" t="s">
        <v>226</v>
      </c>
      <c r="G3" s="141" t="s">
        <v>307</v>
      </c>
      <c r="H3" s="324" t="s">
        <v>26</v>
      </c>
      <c r="I3" s="124"/>
      <c r="L3" s="45"/>
    </row>
    <row r="4" spans="1:12" ht="12.75" customHeight="1" thickBot="1">
      <c r="A4" s="320">
        <v>1</v>
      </c>
      <c r="B4" s="320">
        <v>2</v>
      </c>
      <c r="C4" s="320">
        <v>3</v>
      </c>
      <c r="D4" s="320">
        <v>4</v>
      </c>
      <c r="E4" s="321">
        <v>5</v>
      </c>
      <c r="F4" s="321">
        <v>6</v>
      </c>
      <c r="G4" s="321">
        <v>7</v>
      </c>
      <c r="H4" s="322">
        <v>8</v>
      </c>
      <c r="I4" s="124"/>
      <c r="L4" s="45"/>
    </row>
    <row r="5" spans="1:9" ht="15" customHeight="1" thickBot="1" thickTop="1">
      <c r="A5" s="319">
        <v>750</v>
      </c>
      <c r="B5" s="236"/>
      <c r="C5" s="236"/>
      <c r="D5" s="236" t="s">
        <v>41</v>
      </c>
      <c r="E5" s="237">
        <f aca="true" t="shared" si="0" ref="E5:G6">SUM(E6)</f>
        <v>186782</v>
      </c>
      <c r="F5" s="237">
        <f t="shared" si="0"/>
        <v>193647</v>
      </c>
      <c r="G5" s="237">
        <f t="shared" si="0"/>
        <v>193647</v>
      </c>
      <c r="H5" s="278">
        <f>G5/F5*100</f>
        <v>100</v>
      </c>
      <c r="I5" s="125"/>
    </row>
    <row r="6" spans="1:9" ht="15" customHeight="1">
      <c r="A6" s="57"/>
      <c r="B6" s="51">
        <v>75011</v>
      </c>
      <c r="C6" s="51"/>
      <c r="D6" s="51" t="s">
        <v>85</v>
      </c>
      <c r="E6" s="52">
        <f t="shared" si="0"/>
        <v>186782</v>
      </c>
      <c r="F6" s="52">
        <f t="shared" si="0"/>
        <v>193647</v>
      </c>
      <c r="G6" s="52">
        <f t="shared" si="0"/>
        <v>193647</v>
      </c>
      <c r="H6" s="53">
        <f aca="true" t="shared" si="1" ref="H6:H38">G6/F6*100</f>
        <v>100</v>
      </c>
      <c r="I6" s="125"/>
    </row>
    <row r="7" spans="1:11" ht="15" customHeight="1" thickBot="1">
      <c r="A7" s="58"/>
      <c r="B7" s="58"/>
      <c r="C7" s="58">
        <v>2010</v>
      </c>
      <c r="D7" s="25" t="s">
        <v>43</v>
      </c>
      <c r="E7" s="121">
        <v>186782</v>
      </c>
      <c r="F7" s="59">
        <v>193647</v>
      </c>
      <c r="G7" s="59">
        <v>193647</v>
      </c>
      <c r="H7" s="129">
        <f t="shared" si="1"/>
        <v>100</v>
      </c>
      <c r="I7" s="125"/>
      <c r="K7" t="s">
        <v>22</v>
      </c>
    </row>
    <row r="8" spans="1:10" ht="36.75" thickBot="1">
      <c r="A8" s="318">
        <v>751</v>
      </c>
      <c r="B8" s="221"/>
      <c r="C8" s="221"/>
      <c r="D8" s="106" t="s">
        <v>186</v>
      </c>
      <c r="E8" s="222">
        <f>SUM(E9+E11+E13)</f>
        <v>82959</v>
      </c>
      <c r="F8" s="222">
        <f>SUM(F9+F13)</f>
        <v>61494</v>
      </c>
      <c r="G8" s="222">
        <f>SUM(G9+G13)</f>
        <v>61494</v>
      </c>
      <c r="H8" s="265">
        <f t="shared" si="1"/>
        <v>100</v>
      </c>
      <c r="I8" s="125"/>
      <c r="J8" t="s">
        <v>22</v>
      </c>
    </row>
    <row r="9" spans="1:10" ht="24">
      <c r="A9" s="51"/>
      <c r="B9" s="9">
        <v>75101</v>
      </c>
      <c r="C9" s="9"/>
      <c r="D9" s="60" t="s">
        <v>88</v>
      </c>
      <c r="E9" s="122">
        <f>SUM(E10)</f>
        <v>5175</v>
      </c>
      <c r="F9" s="52">
        <f>SUM(F10)</f>
        <v>5586</v>
      </c>
      <c r="G9" s="52">
        <f>SUM(G10)</f>
        <v>5586</v>
      </c>
      <c r="H9" s="53">
        <f t="shared" si="1"/>
        <v>100</v>
      </c>
      <c r="I9" s="125"/>
      <c r="J9" t="s">
        <v>22</v>
      </c>
    </row>
    <row r="10" spans="1:9" ht="15" customHeight="1">
      <c r="A10" s="50"/>
      <c r="B10" s="15"/>
      <c r="C10" s="50">
        <v>2010</v>
      </c>
      <c r="D10" s="27" t="s">
        <v>43</v>
      </c>
      <c r="E10" s="110">
        <v>5175</v>
      </c>
      <c r="F10" s="54">
        <v>5586</v>
      </c>
      <c r="G10" s="54">
        <v>5586</v>
      </c>
      <c r="H10" s="126">
        <f t="shared" si="1"/>
        <v>100</v>
      </c>
      <c r="I10" s="125"/>
    </row>
    <row r="11" spans="1:9" ht="15" customHeight="1">
      <c r="A11" s="50"/>
      <c r="B11" s="95">
        <v>75110</v>
      </c>
      <c r="C11" s="102"/>
      <c r="D11" s="77" t="s">
        <v>147</v>
      </c>
      <c r="E11" s="133">
        <f>SUM(E12)</f>
        <v>77784</v>
      </c>
      <c r="F11" s="55"/>
      <c r="G11" s="55"/>
      <c r="H11" s="126"/>
      <c r="I11" s="125"/>
    </row>
    <row r="12" spans="1:9" ht="15" customHeight="1">
      <c r="A12" s="50"/>
      <c r="B12" s="94"/>
      <c r="C12" s="98">
        <v>2010</v>
      </c>
      <c r="D12" s="47" t="s">
        <v>146</v>
      </c>
      <c r="E12" s="110">
        <v>77784</v>
      </c>
      <c r="F12" s="54"/>
      <c r="G12" s="54"/>
      <c r="H12" s="126"/>
      <c r="I12" s="125"/>
    </row>
    <row r="13" spans="1:9" ht="15" customHeight="1">
      <c r="A13" s="50"/>
      <c r="B13" s="95">
        <v>75113</v>
      </c>
      <c r="C13" s="104"/>
      <c r="D13" s="271" t="s">
        <v>225</v>
      </c>
      <c r="E13" s="133">
        <f>SUM(E14)</f>
        <v>0</v>
      </c>
      <c r="F13" s="133">
        <f>SUM(F14)</f>
        <v>55908</v>
      </c>
      <c r="G13" s="133">
        <f>SUM(G14)</f>
        <v>55908</v>
      </c>
      <c r="H13" s="56">
        <f t="shared" si="1"/>
        <v>100</v>
      </c>
      <c r="I13" s="125"/>
    </row>
    <row r="14" spans="1:9" ht="15" customHeight="1" thickBot="1">
      <c r="A14" s="58"/>
      <c r="B14" s="96"/>
      <c r="C14" s="239">
        <v>2010</v>
      </c>
      <c r="D14" s="25" t="s">
        <v>43</v>
      </c>
      <c r="E14" s="121"/>
      <c r="F14" s="59">
        <v>55908</v>
      </c>
      <c r="G14" s="59">
        <v>55908</v>
      </c>
      <c r="H14" s="129">
        <f t="shared" si="1"/>
        <v>100</v>
      </c>
      <c r="I14" s="125"/>
    </row>
    <row r="15" spans="1:9" ht="24.75" thickBot="1">
      <c r="A15" s="219">
        <v>754</v>
      </c>
      <c r="B15" s="220"/>
      <c r="C15" s="220"/>
      <c r="D15" s="106" t="s">
        <v>89</v>
      </c>
      <c r="E15" s="275">
        <f aca="true" t="shared" si="2" ref="E15:G16">SUM(E16)</f>
        <v>2800</v>
      </c>
      <c r="F15" s="222">
        <f t="shared" si="2"/>
        <v>1000</v>
      </c>
      <c r="G15" s="222">
        <f t="shared" si="2"/>
        <v>1000</v>
      </c>
      <c r="H15" s="265">
        <f t="shared" si="1"/>
        <v>100</v>
      </c>
      <c r="I15" s="125"/>
    </row>
    <row r="16" spans="1:9" ht="14.25" customHeight="1">
      <c r="A16" s="51"/>
      <c r="B16" s="9">
        <v>75414</v>
      </c>
      <c r="C16" s="9"/>
      <c r="D16" s="51" t="s">
        <v>15</v>
      </c>
      <c r="E16" s="52">
        <f t="shared" si="2"/>
        <v>2800</v>
      </c>
      <c r="F16" s="52">
        <f t="shared" si="2"/>
        <v>1000</v>
      </c>
      <c r="G16" s="52">
        <f t="shared" si="2"/>
        <v>1000</v>
      </c>
      <c r="H16" s="53">
        <f t="shared" si="1"/>
        <v>100</v>
      </c>
      <c r="I16" s="125"/>
    </row>
    <row r="17" spans="1:9" ht="15" customHeight="1" thickBot="1">
      <c r="A17" s="58"/>
      <c r="B17" s="61"/>
      <c r="C17" s="58">
        <v>2010</v>
      </c>
      <c r="D17" s="25" t="s">
        <v>43</v>
      </c>
      <c r="E17" s="121">
        <v>2800</v>
      </c>
      <c r="F17" s="59">
        <v>1000</v>
      </c>
      <c r="G17" s="59">
        <v>1000</v>
      </c>
      <c r="H17" s="129">
        <f t="shared" si="1"/>
        <v>100</v>
      </c>
      <c r="I17" s="125"/>
    </row>
    <row r="18" spans="1:9" ht="15" customHeight="1" thickBot="1">
      <c r="A18" s="88">
        <v>801</v>
      </c>
      <c r="B18" s="97"/>
      <c r="C18" s="240"/>
      <c r="D18" s="221" t="s">
        <v>7</v>
      </c>
      <c r="E18" s="275">
        <f>SUM(E19)</f>
        <v>13748</v>
      </c>
      <c r="F18" s="222"/>
      <c r="G18" s="222"/>
      <c r="H18" s="265"/>
      <c r="I18" s="125"/>
    </row>
    <row r="19" spans="1:9" ht="15" customHeight="1">
      <c r="A19" s="85"/>
      <c r="B19" s="93">
        <v>80101</v>
      </c>
      <c r="C19" s="101"/>
      <c r="D19" s="71" t="s">
        <v>66</v>
      </c>
      <c r="E19" s="134">
        <f>SUM(E20)</f>
        <v>13748</v>
      </c>
      <c r="F19" s="52"/>
      <c r="G19" s="52"/>
      <c r="H19" s="53"/>
      <c r="I19" s="125"/>
    </row>
    <row r="20" spans="1:9" ht="15" customHeight="1" thickBot="1">
      <c r="A20" s="87"/>
      <c r="B20" s="244"/>
      <c r="C20" s="58">
        <v>2010</v>
      </c>
      <c r="D20" s="25" t="s">
        <v>43</v>
      </c>
      <c r="E20" s="121">
        <v>13748</v>
      </c>
      <c r="F20" s="59"/>
      <c r="G20" s="59"/>
      <c r="H20" s="129"/>
      <c r="I20" s="125"/>
    </row>
    <row r="21" spans="1:9" ht="15" customHeight="1" thickBot="1">
      <c r="A21" s="88">
        <v>852</v>
      </c>
      <c r="B21" s="97"/>
      <c r="C21" s="240"/>
      <c r="D21" s="221" t="s">
        <v>210</v>
      </c>
      <c r="E21" s="222">
        <f>SUM(E22+E25+E27+E29+E31+E33)</f>
        <v>2816712</v>
      </c>
      <c r="F21" s="222">
        <f>SUM(F22+F25+F27+F29+F31)</f>
        <v>5357692</v>
      </c>
      <c r="G21" s="222">
        <f>SUM(G22+G25+G27+G29+G31)</f>
        <v>5042767.209999999</v>
      </c>
      <c r="H21" s="265">
        <f t="shared" si="1"/>
        <v>94.12200645352512</v>
      </c>
      <c r="I21" s="125"/>
    </row>
    <row r="22" spans="1:10" ht="32.25" customHeight="1">
      <c r="A22" s="115"/>
      <c r="B22" s="116">
        <v>85212</v>
      </c>
      <c r="C22" s="117"/>
      <c r="D22" s="66" t="s">
        <v>221</v>
      </c>
      <c r="E22" s="52">
        <f>SUM(E23)</f>
        <v>0</v>
      </c>
      <c r="F22" s="52">
        <f>SUM(F23:F24)</f>
        <v>4149168</v>
      </c>
      <c r="G22" s="52">
        <f>SUM(G23:G24)</f>
        <v>3834378.69</v>
      </c>
      <c r="H22" s="53">
        <f t="shared" si="1"/>
        <v>92.41319440427574</v>
      </c>
      <c r="I22" s="125"/>
      <c r="J22" s="1"/>
    </row>
    <row r="23" spans="1:9" ht="25.5" customHeight="1">
      <c r="A23" s="92"/>
      <c r="B23" s="99"/>
      <c r="C23" s="250">
        <v>2010</v>
      </c>
      <c r="D23" s="47" t="s">
        <v>235</v>
      </c>
      <c r="E23" s="54"/>
      <c r="F23" s="54">
        <v>4134244</v>
      </c>
      <c r="G23" s="54">
        <v>3819454.69</v>
      </c>
      <c r="H23" s="126">
        <f t="shared" si="1"/>
        <v>92.38580717538683</v>
      </c>
      <c r="I23" s="125"/>
    </row>
    <row r="24" spans="1:9" ht="39.75" customHeight="1">
      <c r="A24" s="92"/>
      <c r="B24" s="99"/>
      <c r="C24" s="250">
        <v>6310</v>
      </c>
      <c r="D24" s="196" t="s">
        <v>236</v>
      </c>
      <c r="E24" s="123"/>
      <c r="F24" s="54">
        <v>14924</v>
      </c>
      <c r="G24" s="54">
        <v>14924</v>
      </c>
      <c r="H24" s="126">
        <f t="shared" si="1"/>
        <v>100</v>
      </c>
      <c r="I24" s="125"/>
    </row>
    <row r="25" spans="1:9" ht="39" customHeight="1">
      <c r="A25" s="86"/>
      <c r="B25" s="95">
        <v>85213</v>
      </c>
      <c r="C25" s="238"/>
      <c r="D25" s="29" t="s">
        <v>211</v>
      </c>
      <c r="E25" s="55">
        <f>SUM(E26)</f>
        <v>77260</v>
      </c>
      <c r="F25" s="55">
        <f>SUM(F26)</f>
        <v>42854</v>
      </c>
      <c r="G25" s="55">
        <f>SUM(G26)</f>
        <v>42719.34</v>
      </c>
      <c r="H25" s="56">
        <f t="shared" si="1"/>
        <v>99.68577028982124</v>
      </c>
      <c r="I25" s="125"/>
    </row>
    <row r="26" spans="1:9" ht="15" customHeight="1">
      <c r="A26" s="86"/>
      <c r="B26" s="94"/>
      <c r="C26" s="238">
        <v>2010</v>
      </c>
      <c r="D26" s="47" t="s">
        <v>237</v>
      </c>
      <c r="E26" s="277">
        <v>77260</v>
      </c>
      <c r="F26" s="54">
        <v>42854</v>
      </c>
      <c r="G26" s="54">
        <v>42719.34</v>
      </c>
      <c r="H26" s="126">
        <f t="shared" si="1"/>
        <v>99.68577028982124</v>
      </c>
      <c r="I26" s="125"/>
    </row>
    <row r="27" spans="1:9" ht="25.5" customHeight="1">
      <c r="A27" s="86"/>
      <c r="B27" s="95">
        <v>85214</v>
      </c>
      <c r="C27" s="238"/>
      <c r="D27" s="29" t="s">
        <v>143</v>
      </c>
      <c r="E27" s="55">
        <f>SUM(E28)</f>
        <v>2173104</v>
      </c>
      <c r="F27" s="55">
        <f>SUM(F28)</f>
        <v>697037</v>
      </c>
      <c r="G27" s="55">
        <f>SUM(G28)</f>
        <v>697037</v>
      </c>
      <c r="H27" s="56">
        <f t="shared" si="1"/>
        <v>100</v>
      </c>
      <c r="I27" s="125"/>
    </row>
    <row r="28" spans="1:10" ht="15" customHeight="1">
      <c r="A28" s="86"/>
      <c r="B28" s="94"/>
      <c r="C28" s="238">
        <v>2010</v>
      </c>
      <c r="D28" s="47" t="s">
        <v>237</v>
      </c>
      <c r="E28" s="54">
        <v>2173104</v>
      </c>
      <c r="F28" s="54">
        <v>697037</v>
      </c>
      <c r="G28" s="54">
        <v>697037</v>
      </c>
      <c r="H28" s="126">
        <f t="shared" si="1"/>
        <v>100</v>
      </c>
      <c r="I28" s="125"/>
      <c r="J28" s="63"/>
    </row>
    <row r="29" spans="1:10" ht="24">
      <c r="A29" s="86"/>
      <c r="B29" s="95">
        <v>85216</v>
      </c>
      <c r="C29" s="238"/>
      <c r="D29" s="108" t="s">
        <v>79</v>
      </c>
      <c r="E29" s="55">
        <f>SUM(E30)</f>
        <v>119980</v>
      </c>
      <c r="F29" s="55">
        <f>SUM(F30)</f>
        <v>14640</v>
      </c>
      <c r="G29" s="55">
        <f>SUM(G30)</f>
        <v>14639.18</v>
      </c>
      <c r="H29" s="56">
        <f t="shared" si="1"/>
        <v>99.99439890710383</v>
      </c>
      <c r="I29" s="125"/>
      <c r="J29" s="63"/>
    </row>
    <row r="30" spans="1:10" ht="14.25" customHeight="1">
      <c r="A30" s="86"/>
      <c r="B30" s="94"/>
      <c r="C30" s="238">
        <v>2010</v>
      </c>
      <c r="D30" s="47" t="s">
        <v>237</v>
      </c>
      <c r="E30" s="54">
        <v>119980</v>
      </c>
      <c r="F30" s="54">
        <v>14640</v>
      </c>
      <c r="G30" s="54">
        <v>14639.18</v>
      </c>
      <c r="H30" s="126">
        <f t="shared" si="1"/>
        <v>99.99439890710383</v>
      </c>
      <c r="I30" s="125"/>
      <c r="J30" s="63"/>
    </row>
    <row r="31" spans="1:10" ht="14.25" customHeight="1">
      <c r="A31" s="86"/>
      <c r="B31" s="95">
        <v>85219</v>
      </c>
      <c r="C31" s="238"/>
      <c r="D31" s="77" t="s">
        <v>70</v>
      </c>
      <c r="E31" s="55">
        <f>SUM(E32)</f>
        <v>435838</v>
      </c>
      <c r="F31" s="55">
        <f>SUM(F32)</f>
        <v>453993</v>
      </c>
      <c r="G31" s="55">
        <f>SUM(G32)</f>
        <v>453993</v>
      </c>
      <c r="H31" s="56">
        <f t="shared" si="1"/>
        <v>100</v>
      </c>
      <c r="I31" s="125"/>
      <c r="J31" s="63"/>
    </row>
    <row r="32" spans="1:9" ht="14.25" customHeight="1">
      <c r="A32" s="48"/>
      <c r="B32" s="15"/>
      <c r="C32" s="50">
        <v>2010</v>
      </c>
      <c r="D32" s="27" t="s">
        <v>43</v>
      </c>
      <c r="E32" s="110">
        <v>435838</v>
      </c>
      <c r="F32" s="54">
        <v>453993</v>
      </c>
      <c r="G32" s="54">
        <v>453993</v>
      </c>
      <c r="H32" s="126">
        <f t="shared" si="1"/>
        <v>100</v>
      </c>
      <c r="I32" s="125"/>
    </row>
    <row r="33" spans="1:9" ht="14.25" customHeight="1">
      <c r="A33" s="48"/>
      <c r="B33" s="95">
        <v>85295</v>
      </c>
      <c r="C33" s="104"/>
      <c r="D33" s="77" t="s">
        <v>223</v>
      </c>
      <c r="E33" s="133">
        <f>SUM(E34)</f>
        <v>10530</v>
      </c>
      <c r="F33" s="55"/>
      <c r="G33" s="55"/>
      <c r="H33" s="56"/>
      <c r="I33" s="125"/>
    </row>
    <row r="34" spans="1:9" ht="14.25" customHeight="1" thickBot="1">
      <c r="A34" s="64"/>
      <c r="B34" s="244"/>
      <c r="C34" s="239">
        <v>2010</v>
      </c>
      <c r="D34" s="68" t="s">
        <v>237</v>
      </c>
      <c r="E34" s="121">
        <v>10530</v>
      </c>
      <c r="F34" s="59"/>
      <c r="G34" s="59"/>
      <c r="H34" s="129"/>
      <c r="I34" s="125"/>
    </row>
    <row r="35" spans="1:9" ht="24.75" thickBot="1">
      <c r="A35" s="219">
        <v>900</v>
      </c>
      <c r="B35" s="220"/>
      <c r="C35" s="220"/>
      <c r="D35" s="106" t="s">
        <v>94</v>
      </c>
      <c r="E35" s="275">
        <f>SUM(E36)</f>
        <v>206000</v>
      </c>
      <c r="F35" s="222">
        <f>SUM(F36)</f>
        <v>210567</v>
      </c>
      <c r="G35" s="222">
        <f>SUM(G36)</f>
        <v>210566.05</v>
      </c>
      <c r="H35" s="265">
        <f t="shared" si="1"/>
        <v>99.99954883718722</v>
      </c>
      <c r="I35" s="125"/>
    </row>
    <row r="36" spans="1:9" ht="14.25" customHeight="1">
      <c r="A36" s="57"/>
      <c r="B36" s="9">
        <v>90015</v>
      </c>
      <c r="C36" s="9"/>
      <c r="D36" s="51" t="s">
        <v>98</v>
      </c>
      <c r="E36" s="52">
        <f>SUM(E37:E37)</f>
        <v>206000</v>
      </c>
      <c r="F36" s="52">
        <f>SUM(F37:F37)</f>
        <v>210567</v>
      </c>
      <c r="G36" s="52">
        <f>SUM(G37:G37)</f>
        <v>210566.05</v>
      </c>
      <c r="H36" s="53">
        <f t="shared" si="1"/>
        <v>99.99954883718722</v>
      </c>
      <c r="I36" s="125"/>
    </row>
    <row r="37" spans="1:9" ht="14.25" customHeight="1" thickBot="1">
      <c r="A37" s="58"/>
      <c r="B37" s="61"/>
      <c r="C37" s="58">
        <v>2010</v>
      </c>
      <c r="D37" s="25" t="s">
        <v>43</v>
      </c>
      <c r="E37" s="121">
        <v>206000</v>
      </c>
      <c r="F37" s="59">
        <v>210567</v>
      </c>
      <c r="G37" s="59">
        <v>210566.05</v>
      </c>
      <c r="H37" s="129">
        <f t="shared" si="1"/>
        <v>99.99954883718722</v>
      </c>
      <c r="I37" s="125"/>
    </row>
    <row r="38" spans="1:9" ht="21" customHeight="1" thickBot="1">
      <c r="A38" s="447" t="s">
        <v>17</v>
      </c>
      <c r="B38" s="448"/>
      <c r="C38" s="448"/>
      <c r="D38" s="448"/>
      <c r="E38" s="118">
        <f>SUM(E5+E8+E15+E18+E21+E35)</f>
        <v>3309001</v>
      </c>
      <c r="F38" s="118">
        <f>SUM(F5+F8+F15+F18+F21+F35)</f>
        <v>5824400</v>
      </c>
      <c r="G38" s="118">
        <f>SUM(G5+G8+G15+G18+G21+G35)</f>
        <v>5509474.259999999</v>
      </c>
      <c r="H38" s="265">
        <f t="shared" si="1"/>
        <v>94.59299258292698</v>
      </c>
      <c r="I38" s="125"/>
    </row>
    <row r="39" spans="1:9" ht="21" customHeight="1">
      <c r="A39" s="361"/>
      <c r="B39" s="361"/>
      <c r="C39" s="361"/>
      <c r="D39" s="361"/>
      <c r="E39" s="362"/>
      <c r="F39" s="362"/>
      <c r="G39" s="362"/>
      <c r="H39" s="125"/>
      <c r="I39" s="125"/>
    </row>
    <row r="40" spans="1:5" ht="12.75">
      <c r="A40" s="7"/>
      <c r="B40" s="7"/>
      <c r="C40" s="7"/>
      <c r="D40" s="7"/>
      <c r="E40" s="7"/>
    </row>
    <row r="41" spans="1:9" ht="36.75" customHeight="1">
      <c r="A41" s="446" t="s">
        <v>310</v>
      </c>
      <c r="B41" s="446"/>
      <c r="C41" s="446"/>
      <c r="D41" s="446"/>
      <c r="E41" s="446"/>
      <c r="F41" s="446"/>
      <c r="G41" s="446"/>
      <c r="H41" s="446"/>
      <c r="I41" s="112"/>
    </row>
    <row r="42" spans="1:9" ht="20.25" customHeight="1" thickBot="1">
      <c r="A42" s="4"/>
      <c r="B42" s="4"/>
      <c r="C42" s="4"/>
      <c r="D42" s="4"/>
      <c r="E42" s="4"/>
      <c r="F42" s="4"/>
      <c r="G42" s="4"/>
      <c r="H42" s="4"/>
      <c r="I42" s="4"/>
    </row>
    <row r="43" spans="1:9" ht="36.75" thickBot="1">
      <c r="A43" s="119" t="s">
        <v>24</v>
      </c>
      <c r="B43" s="105" t="s">
        <v>1</v>
      </c>
      <c r="C43" s="105" t="s">
        <v>32</v>
      </c>
      <c r="D43" s="8" t="s">
        <v>2</v>
      </c>
      <c r="E43" s="273" t="s">
        <v>300</v>
      </c>
      <c r="F43" s="109" t="s">
        <v>226</v>
      </c>
      <c r="G43" s="152" t="s">
        <v>307</v>
      </c>
      <c r="H43" s="184" t="s">
        <v>26</v>
      </c>
      <c r="I43" s="124"/>
    </row>
    <row r="44" spans="1:12" ht="12.75" customHeight="1" thickBot="1">
      <c r="A44" s="320">
        <v>1</v>
      </c>
      <c r="B44" s="320">
        <v>2</v>
      </c>
      <c r="C44" s="320">
        <v>3</v>
      </c>
      <c r="D44" s="320">
        <v>4</v>
      </c>
      <c r="E44" s="321">
        <v>5</v>
      </c>
      <c r="F44" s="321">
        <v>6</v>
      </c>
      <c r="G44" s="321">
        <v>7</v>
      </c>
      <c r="H44" s="322">
        <v>8</v>
      </c>
      <c r="I44" s="124"/>
      <c r="L44" s="45"/>
    </row>
    <row r="45" spans="1:9" ht="15" customHeight="1" thickBot="1" thickTop="1">
      <c r="A45" s="318">
        <v>750</v>
      </c>
      <c r="B45" s="221"/>
      <c r="C45" s="221"/>
      <c r="D45" s="221" t="s">
        <v>41</v>
      </c>
      <c r="E45" s="222">
        <f>SUM(E46)</f>
        <v>186782</v>
      </c>
      <c r="F45" s="222">
        <f>SUM(F46)</f>
        <v>193647</v>
      </c>
      <c r="G45" s="222">
        <f>SUM(G46)</f>
        <v>193647</v>
      </c>
      <c r="H45" s="265">
        <f aca="true" t="shared" si="3" ref="H45:H115">G45/F45*100</f>
        <v>100</v>
      </c>
      <c r="I45" s="125"/>
    </row>
    <row r="46" spans="1:9" ht="15" customHeight="1">
      <c r="A46" s="57"/>
      <c r="B46" s="51">
        <v>75011</v>
      </c>
      <c r="C46" s="51"/>
      <c r="D46" s="51" t="s">
        <v>85</v>
      </c>
      <c r="E46" s="72">
        <f>SUM(E47:E53)</f>
        <v>186782</v>
      </c>
      <c r="F46" s="72">
        <f>SUM(F47:F53)</f>
        <v>193647</v>
      </c>
      <c r="G46" s="72">
        <f>SUM(G47:G53)</f>
        <v>193647</v>
      </c>
      <c r="H46" s="53">
        <f t="shared" si="3"/>
        <v>100</v>
      </c>
      <c r="I46" s="125"/>
    </row>
    <row r="47" spans="1:9" ht="15" customHeight="1">
      <c r="A47" s="1"/>
      <c r="B47" s="1"/>
      <c r="C47" s="47">
        <v>4010</v>
      </c>
      <c r="D47" s="27" t="s">
        <v>108</v>
      </c>
      <c r="E47" s="110">
        <v>142804</v>
      </c>
      <c r="F47" s="65">
        <v>142334</v>
      </c>
      <c r="G47" s="65">
        <v>142334</v>
      </c>
      <c r="H47" s="126">
        <f t="shared" si="3"/>
        <v>100</v>
      </c>
      <c r="I47" s="125"/>
    </row>
    <row r="48" spans="1:9" ht="15" customHeight="1">
      <c r="A48" s="1"/>
      <c r="B48" s="1"/>
      <c r="C48" s="47">
        <v>4040</v>
      </c>
      <c r="D48" s="27" t="s">
        <v>111</v>
      </c>
      <c r="E48" s="110">
        <v>11248</v>
      </c>
      <c r="F48" s="65">
        <v>14799</v>
      </c>
      <c r="G48" s="65">
        <v>14799</v>
      </c>
      <c r="H48" s="126">
        <f t="shared" si="3"/>
        <v>100</v>
      </c>
      <c r="I48" s="125"/>
    </row>
    <row r="49" spans="1:9" ht="15" customHeight="1">
      <c r="A49" s="1"/>
      <c r="B49" s="1"/>
      <c r="C49" s="47">
        <v>4110</v>
      </c>
      <c r="D49" s="27" t="s">
        <v>29</v>
      </c>
      <c r="E49" s="110">
        <v>26543</v>
      </c>
      <c r="F49" s="65">
        <v>27074</v>
      </c>
      <c r="G49" s="65">
        <v>27074</v>
      </c>
      <c r="H49" s="126">
        <f t="shared" si="3"/>
        <v>100</v>
      </c>
      <c r="I49" s="125"/>
    </row>
    <row r="50" spans="1:9" ht="15" customHeight="1">
      <c r="A50" s="1"/>
      <c r="B50" s="1"/>
      <c r="C50" s="47">
        <v>4120</v>
      </c>
      <c r="D50" s="27" t="s">
        <v>27</v>
      </c>
      <c r="E50" s="110">
        <v>3774</v>
      </c>
      <c r="F50" s="65">
        <v>3849</v>
      </c>
      <c r="G50" s="65">
        <v>3849</v>
      </c>
      <c r="H50" s="126">
        <f t="shared" si="3"/>
        <v>100</v>
      </c>
      <c r="I50" s="125"/>
    </row>
    <row r="51" spans="1:9" ht="15" customHeight="1">
      <c r="A51" s="1"/>
      <c r="B51" s="1"/>
      <c r="C51" s="47">
        <v>4210</v>
      </c>
      <c r="D51" s="27" t="s">
        <v>104</v>
      </c>
      <c r="E51" s="110">
        <v>158</v>
      </c>
      <c r="F51" s="65">
        <v>908</v>
      </c>
      <c r="G51" s="65">
        <v>908</v>
      </c>
      <c r="H51" s="126">
        <f t="shared" si="3"/>
        <v>100</v>
      </c>
      <c r="I51" s="125"/>
    </row>
    <row r="52" spans="1:9" ht="15" customHeight="1">
      <c r="A52" s="1"/>
      <c r="B52" s="1"/>
      <c r="C52" s="47">
        <v>4300</v>
      </c>
      <c r="D52" s="27" t="s">
        <v>106</v>
      </c>
      <c r="E52" s="110"/>
      <c r="F52" s="65">
        <v>510</v>
      </c>
      <c r="G52" s="65">
        <v>510</v>
      </c>
      <c r="H52" s="126"/>
      <c r="I52" s="125"/>
    </row>
    <row r="53" spans="1:9" ht="15" customHeight="1" thickBot="1">
      <c r="A53" s="1"/>
      <c r="B53" s="1"/>
      <c r="C53" s="47">
        <v>4440</v>
      </c>
      <c r="D53" s="27" t="s">
        <v>28</v>
      </c>
      <c r="E53" s="110">
        <v>2255</v>
      </c>
      <c r="F53" s="65">
        <v>4173</v>
      </c>
      <c r="G53" s="65">
        <v>4173</v>
      </c>
      <c r="H53" s="126">
        <f t="shared" si="3"/>
        <v>100</v>
      </c>
      <c r="I53" s="125"/>
    </row>
    <row r="54" spans="1:9" ht="48.75" thickBot="1">
      <c r="A54" s="318">
        <v>751</v>
      </c>
      <c r="B54" s="221"/>
      <c r="C54" s="221"/>
      <c r="D54" s="106" t="s">
        <v>128</v>
      </c>
      <c r="E54" s="222">
        <f>SUM(E55+E60+E66)</f>
        <v>82959</v>
      </c>
      <c r="F54" s="222">
        <f>SUM(F55+F60+F66)</f>
        <v>61494</v>
      </c>
      <c r="G54" s="222">
        <f>SUM(G55+G60+G66)</f>
        <v>61494</v>
      </c>
      <c r="H54" s="265">
        <f>G54/F54*100</f>
        <v>100</v>
      </c>
      <c r="I54" s="125"/>
    </row>
    <row r="55" spans="1:9" ht="24">
      <c r="A55" s="51"/>
      <c r="B55" s="9">
        <v>75101</v>
      </c>
      <c r="C55" s="9"/>
      <c r="D55" s="60" t="s">
        <v>88</v>
      </c>
      <c r="E55" s="72">
        <f>SUM(E56:E59)</f>
        <v>5175</v>
      </c>
      <c r="F55" s="72">
        <f>SUM(F56:F59)</f>
        <v>5586</v>
      </c>
      <c r="G55" s="72">
        <f>SUM(G56:G59)</f>
        <v>5586</v>
      </c>
      <c r="H55" s="53">
        <f t="shared" si="3"/>
        <v>100</v>
      </c>
      <c r="I55" s="125"/>
    </row>
    <row r="56" spans="1:9" ht="15" customHeight="1">
      <c r="A56" s="1"/>
      <c r="B56" s="1"/>
      <c r="C56" s="47">
        <v>4110</v>
      </c>
      <c r="D56" s="27" t="s">
        <v>29</v>
      </c>
      <c r="E56" s="27">
        <v>672</v>
      </c>
      <c r="F56" s="65">
        <v>689</v>
      </c>
      <c r="G56" s="65">
        <v>689</v>
      </c>
      <c r="H56" s="126">
        <f t="shared" si="3"/>
        <v>100</v>
      </c>
      <c r="I56" s="125"/>
    </row>
    <row r="57" spans="1:9" ht="15" customHeight="1">
      <c r="A57" s="1"/>
      <c r="B57" s="1"/>
      <c r="C57" s="47">
        <v>4120</v>
      </c>
      <c r="D57" s="27" t="s">
        <v>27</v>
      </c>
      <c r="E57" s="27">
        <v>96</v>
      </c>
      <c r="F57" s="65">
        <v>98</v>
      </c>
      <c r="G57" s="65">
        <v>98</v>
      </c>
      <c r="H57" s="126">
        <f t="shared" si="3"/>
        <v>100</v>
      </c>
      <c r="I57" s="125"/>
    </row>
    <row r="58" spans="1:9" ht="15" customHeight="1">
      <c r="A58" s="2"/>
      <c r="B58" s="2"/>
      <c r="C58" s="47">
        <v>4210</v>
      </c>
      <c r="D58" s="27" t="s">
        <v>104</v>
      </c>
      <c r="E58" s="25">
        <v>507</v>
      </c>
      <c r="F58" s="69">
        <v>799</v>
      </c>
      <c r="G58" s="69">
        <v>799</v>
      </c>
      <c r="H58" s="129">
        <f t="shared" si="3"/>
        <v>100</v>
      </c>
      <c r="I58" s="125"/>
    </row>
    <row r="59" spans="1:9" ht="15" customHeight="1">
      <c r="A59" s="1"/>
      <c r="B59" s="1"/>
      <c r="C59" s="47">
        <v>4300</v>
      </c>
      <c r="D59" s="47" t="s">
        <v>106</v>
      </c>
      <c r="E59" s="65">
        <v>3900</v>
      </c>
      <c r="F59" s="65">
        <v>4000</v>
      </c>
      <c r="G59" s="65">
        <v>4000</v>
      </c>
      <c r="H59" s="126">
        <f t="shared" si="3"/>
        <v>100</v>
      </c>
      <c r="I59" s="125"/>
    </row>
    <row r="60" spans="1:9" ht="15" customHeight="1">
      <c r="A60" s="1"/>
      <c r="B60" s="95">
        <v>75113</v>
      </c>
      <c r="C60" s="104"/>
      <c r="D60" s="271" t="s">
        <v>225</v>
      </c>
      <c r="E60" s="67">
        <f>SUM(E61:E65)</f>
        <v>0</v>
      </c>
      <c r="F60" s="67">
        <f>SUM(F61:F65)</f>
        <v>55908</v>
      </c>
      <c r="G60" s="67">
        <f>SUM(G61:G65)</f>
        <v>55908</v>
      </c>
      <c r="H60" s="56">
        <f t="shared" si="3"/>
        <v>100</v>
      </c>
      <c r="I60" s="125"/>
    </row>
    <row r="61" spans="1:9" ht="15" customHeight="1">
      <c r="A61" s="1"/>
      <c r="B61" s="151"/>
      <c r="C61" s="24">
        <v>3030</v>
      </c>
      <c r="D61" s="12" t="s">
        <v>114</v>
      </c>
      <c r="E61" s="65"/>
      <c r="F61" s="65">
        <v>35560</v>
      </c>
      <c r="G61" s="65">
        <v>35560</v>
      </c>
      <c r="H61" s="126">
        <f t="shared" si="3"/>
        <v>100</v>
      </c>
      <c r="I61" s="125"/>
    </row>
    <row r="62" spans="1:9" ht="15" customHeight="1">
      <c r="A62" s="1"/>
      <c r="B62" s="151"/>
      <c r="C62" s="24">
        <v>4110</v>
      </c>
      <c r="D62" s="14" t="s">
        <v>29</v>
      </c>
      <c r="E62" s="65"/>
      <c r="F62" s="65">
        <v>1183</v>
      </c>
      <c r="G62" s="65">
        <v>1183</v>
      </c>
      <c r="H62" s="126">
        <f t="shared" si="3"/>
        <v>100</v>
      </c>
      <c r="I62" s="125"/>
    </row>
    <row r="63" spans="1:9" ht="15" customHeight="1">
      <c r="A63" s="1"/>
      <c r="B63" s="151"/>
      <c r="C63" s="24">
        <v>4120</v>
      </c>
      <c r="D63" s="14" t="s">
        <v>27</v>
      </c>
      <c r="E63" s="65"/>
      <c r="F63" s="65">
        <v>168</v>
      </c>
      <c r="G63" s="65">
        <v>168</v>
      </c>
      <c r="H63" s="126">
        <f t="shared" si="3"/>
        <v>100</v>
      </c>
      <c r="I63" s="125"/>
    </row>
    <row r="64" spans="1:9" ht="15" customHeight="1">
      <c r="A64" s="1"/>
      <c r="B64" s="151"/>
      <c r="C64" s="24">
        <v>4210</v>
      </c>
      <c r="D64" s="14" t="s">
        <v>104</v>
      </c>
      <c r="E64" s="65"/>
      <c r="F64" s="65">
        <v>7843</v>
      </c>
      <c r="G64" s="65">
        <v>7843</v>
      </c>
      <c r="H64" s="126">
        <f t="shared" si="3"/>
        <v>100</v>
      </c>
      <c r="I64" s="125"/>
    </row>
    <row r="65" spans="1:9" ht="15" customHeight="1">
      <c r="A65" s="1"/>
      <c r="B65" s="151"/>
      <c r="C65" s="24">
        <v>4300</v>
      </c>
      <c r="D65" s="325" t="s">
        <v>106</v>
      </c>
      <c r="E65" s="65"/>
      <c r="F65" s="65">
        <v>11154</v>
      </c>
      <c r="G65" s="65">
        <v>11154</v>
      </c>
      <c r="H65" s="126">
        <f t="shared" si="3"/>
        <v>100</v>
      </c>
      <c r="I65" s="125"/>
    </row>
    <row r="66" spans="1:9" ht="15" customHeight="1">
      <c r="A66" s="1"/>
      <c r="B66" s="44">
        <v>75110</v>
      </c>
      <c r="C66" s="48"/>
      <c r="D66" s="29" t="s">
        <v>147</v>
      </c>
      <c r="E66" s="67">
        <f>SUM(E67:E73)</f>
        <v>77784</v>
      </c>
      <c r="F66" s="67">
        <f>SUM(F67:F73)</f>
        <v>0</v>
      </c>
      <c r="G66" s="67">
        <f>SUM(G67:G73)</f>
        <v>0</v>
      </c>
      <c r="H66" s="62"/>
      <c r="I66" s="125"/>
    </row>
    <row r="67" spans="1:9" ht="15" customHeight="1">
      <c r="A67" s="1"/>
      <c r="B67" s="1"/>
      <c r="C67" s="47">
        <v>3020</v>
      </c>
      <c r="D67" s="27" t="s">
        <v>141</v>
      </c>
      <c r="E67" s="65">
        <v>5100</v>
      </c>
      <c r="F67" s="65"/>
      <c r="G67" s="65"/>
      <c r="H67" s="129"/>
      <c r="I67" s="125"/>
    </row>
    <row r="68" spans="1:9" ht="15" customHeight="1">
      <c r="A68" s="1"/>
      <c r="B68" s="1"/>
      <c r="C68" s="47">
        <v>3030</v>
      </c>
      <c r="D68" s="47" t="s">
        <v>133</v>
      </c>
      <c r="E68" s="65">
        <v>54986</v>
      </c>
      <c r="F68" s="65"/>
      <c r="G68" s="65"/>
      <c r="H68" s="129"/>
      <c r="I68" s="125"/>
    </row>
    <row r="69" spans="1:9" ht="15" customHeight="1">
      <c r="A69" s="1"/>
      <c r="B69" s="1"/>
      <c r="C69" s="47">
        <v>4110</v>
      </c>
      <c r="D69" s="27" t="s">
        <v>29</v>
      </c>
      <c r="E69" s="65">
        <v>879</v>
      </c>
      <c r="F69" s="65"/>
      <c r="G69" s="65"/>
      <c r="H69" s="129"/>
      <c r="I69" s="125"/>
    </row>
    <row r="70" spans="1:9" ht="15" customHeight="1">
      <c r="A70" s="1"/>
      <c r="B70" s="1"/>
      <c r="C70" s="47">
        <v>4120</v>
      </c>
      <c r="D70" s="27" t="s">
        <v>27</v>
      </c>
      <c r="E70" s="65">
        <v>125</v>
      </c>
      <c r="F70" s="65"/>
      <c r="G70" s="65"/>
      <c r="H70" s="129"/>
      <c r="I70" s="125"/>
    </row>
    <row r="71" spans="1:9" ht="15" customHeight="1">
      <c r="A71" s="1"/>
      <c r="B71" s="1"/>
      <c r="C71" s="47">
        <v>4210</v>
      </c>
      <c r="D71" s="27" t="s">
        <v>104</v>
      </c>
      <c r="E71" s="65">
        <v>7167</v>
      </c>
      <c r="F71" s="65"/>
      <c r="G71" s="65"/>
      <c r="H71" s="129"/>
      <c r="I71" s="125"/>
    </row>
    <row r="72" spans="1:9" ht="15" customHeight="1">
      <c r="A72" s="1"/>
      <c r="B72" s="1"/>
      <c r="C72" s="47">
        <v>4300</v>
      </c>
      <c r="D72" s="47" t="s">
        <v>106</v>
      </c>
      <c r="E72" s="65">
        <v>8344</v>
      </c>
      <c r="F72" s="65"/>
      <c r="G72" s="65"/>
      <c r="H72" s="129"/>
      <c r="I72" s="125"/>
    </row>
    <row r="73" spans="1:9" ht="15" customHeight="1" thickBot="1">
      <c r="A73" s="1"/>
      <c r="B73" s="1"/>
      <c r="C73" s="47">
        <v>4410</v>
      </c>
      <c r="D73" s="47" t="s">
        <v>161</v>
      </c>
      <c r="E73" s="65">
        <v>1183</v>
      </c>
      <c r="F73" s="65"/>
      <c r="G73" s="65"/>
      <c r="H73" s="129"/>
      <c r="I73" s="125"/>
    </row>
    <row r="74" spans="1:9" ht="24.75" thickBot="1">
      <c r="A74" s="219">
        <v>754</v>
      </c>
      <c r="B74" s="220"/>
      <c r="C74" s="220"/>
      <c r="D74" s="106" t="s">
        <v>89</v>
      </c>
      <c r="E74" s="118">
        <f>SUM(E75)</f>
        <v>2800</v>
      </c>
      <c r="F74" s="118">
        <f>SUM(F75)</f>
        <v>1000</v>
      </c>
      <c r="G74" s="118">
        <f>SUM(G75)</f>
        <v>1000</v>
      </c>
      <c r="H74" s="265">
        <f t="shared" si="3"/>
        <v>100</v>
      </c>
      <c r="I74" s="125"/>
    </row>
    <row r="75" spans="1:9" ht="15" customHeight="1">
      <c r="A75" s="51"/>
      <c r="B75" s="9">
        <v>75414</v>
      </c>
      <c r="C75" s="9"/>
      <c r="D75" s="51" t="s">
        <v>15</v>
      </c>
      <c r="E75" s="72">
        <f>SUM(E76:E78)</f>
        <v>2800</v>
      </c>
      <c r="F75" s="72">
        <f>SUM(F76:F77)</f>
        <v>1000</v>
      </c>
      <c r="G75" s="72">
        <f>SUM(G76:G77)</f>
        <v>1000</v>
      </c>
      <c r="H75" s="138">
        <f t="shared" si="3"/>
        <v>100</v>
      </c>
      <c r="I75" s="125"/>
    </row>
    <row r="76" spans="1:9" ht="15" customHeight="1">
      <c r="A76" s="51"/>
      <c r="B76" s="9"/>
      <c r="C76" s="47">
        <v>4210</v>
      </c>
      <c r="D76" s="27" t="s">
        <v>104</v>
      </c>
      <c r="E76" s="83">
        <v>534</v>
      </c>
      <c r="F76" s="83">
        <v>729</v>
      </c>
      <c r="G76" s="83">
        <v>729</v>
      </c>
      <c r="H76" s="138">
        <f t="shared" si="3"/>
        <v>100</v>
      </c>
      <c r="I76" s="125"/>
    </row>
    <row r="77" spans="1:10" ht="15" customHeight="1">
      <c r="A77" s="1"/>
      <c r="B77" s="1"/>
      <c r="C77" s="47">
        <v>4270</v>
      </c>
      <c r="D77" s="27" t="s">
        <v>109</v>
      </c>
      <c r="E77" s="110">
        <v>1650</v>
      </c>
      <c r="F77" s="65">
        <v>271</v>
      </c>
      <c r="G77" s="65">
        <v>271</v>
      </c>
      <c r="H77" s="126">
        <f t="shared" si="3"/>
        <v>100</v>
      </c>
      <c r="I77" s="125"/>
      <c r="J77" t="s">
        <v>22</v>
      </c>
    </row>
    <row r="78" spans="1:9" ht="15" customHeight="1" thickBot="1">
      <c r="A78" s="404"/>
      <c r="B78" s="405"/>
      <c r="C78" s="24">
        <v>4300</v>
      </c>
      <c r="D78" s="325" t="s">
        <v>106</v>
      </c>
      <c r="E78" s="216">
        <v>616</v>
      </c>
      <c r="F78" s="82"/>
      <c r="G78" s="82"/>
      <c r="H78" s="406"/>
      <c r="I78" s="125"/>
    </row>
    <row r="79" spans="1:9" ht="15" customHeight="1" thickBot="1">
      <c r="A79" s="318">
        <v>801</v>
      </c>
      <c r="B79" s="220"/>
      <c r="C79" s="221"/>
      <c r="D79" s="106" t="s">
        <v>7</v>
      </c>
      <c r="E79" s="222">
        <f>SUM(E80)</f>
        <v>13748</v>
      </c>
      <c r="F79" s="222">
        <f>SUM(F80)</f>
        <v>0</v>
      </c>
      <c r="G79" s="222">
        <f>SUM(G80)</f>
        <v>0</v>
      </c>
      <c r="H79" s="265"/>
      <c r="I79" s="125"/>
    </row>
    <row r="80" spans="1:9" ht="15" customHeight="1">
      <c r="A80" s="51"/>
      <c r="B80" s="9">
        <v>80101</v>
      </c>
      <c r="C80" s="51"/>
      <c r="D80" s="107" t="s">
        <v>66</v>
      </c>
      <c r="E80" s="134">
        <f>SUM(E81:E81)</f>
        <v>13748</v>
      </c>
      <c r="F80" s="134">
        <f>SUM(F81:F81)</f>
        <v>0</v>
      </c>
      <c r="G80" s="134">
        <f>SUM(G81:G81)</f>
        <v>0</v>
      </c>
      <c r="H80" s="53"/>
      <c r="I80" s="125"/>
    </row>
    <row r="81" spans="1:9" ht="27" customHeight="1" thickBot="1">
      <c r="A81" s="218"/>
      <c r="B81" s="79"/>
      <c r="C81" s="217">
        <v>4240</v>
      </c>
      <c r="D81" s="206" t="s">
        <v>311</v>
      </c>
      <c r="E81" s="216">
        <v>13748</v>
      </c>
      <c r="F81" s="82">
        <v>0</v>
      </c>
      <c r="G81" s="82">
        <v>0</v>
      </c>
      <c r="H81" s="56"/>
      <c r="I81" s="125"/>
    </row>
    <row r="82" spans="1:9" ht="15.75" customHeight="1" thickBot="1">
      <c r="A82" s="88">
        <v>852</v>
      </c>
      <c r="B82" s="97"/>
      <c r="C82" s="240"/>
      <c r="D82" s="221" t="s">
        <v>210</v>
      </c>
      <c r="E82" s="222">
        <f>SUM(E95+E97+E100+E102+E109)</f>
        <v>2816712</v>
      </c>
      <c r="F82" s="222">
        <f>SUM(F83+F95+F97+F100+F102+F109)</f>
        <v>5357692</v>
      </c>
      <c r="G82" s="222">
        <f>SUM(G83+G95+G97+G100+G102+G109)</f>
        <v>5042767</v>
      </c>
      <c r="H82" s="265">
        <f t="shared" si="3"/>
        <v>94.12200253392692</v>
      </c>
      <c r="I82" s="125"/>
    </row>
    <row r="83" spans="1:9" ht="39.75" customHeight="1">
      <c r="A83" s="115"/>
      <c r="B83" s="34">
        <v>85212</v>
      </c>
      <c r="C83" s="114"/>
      <c r="D83" s="36" t="s">
        <v>234</v>
      </c>
      <c r="E83" s="254"/>
      <c r="F83" s="72">
        <f>SUM(F84:F94)</f>
        <v>4149168</v>
      </c>
      <c r="G83" s="72">
        <f>SUM(G84:G94)</f>
        <v>3834379</v>
      </c>
      <c r="H83" s="317">
        <f t="shared" si="3"/>
        <v>92.41320187565314</v>
      </c>
      <c r="I83" s="125"/>
    </row>
    <row r="84" spans="1:9" ht="15.75" customHeight="1">
      <c r="A84" s="92"/>
      <c r="B84" s="11"/>
      <c r="C84" s="18">
        <v>3020</v>
      </c>
      <c r="D84" s="13" t="s">
        <v>113</v>
      </c>
      <c r="E84" s="255"/>
      <c r="F84" s="65">
        <v>300</v>
      </c>
      <c r="G84" s="65">
        <v>300</v>
      </c>
      <c r="H84" s="126">
        <f t="shared" si="3"/>
        <v>100</v>
      </c>
      <c r="I84" s="125"/>
    </row>
    <row r="85" spans="1:9" ht="15.75" customHeight="1">
      <c r="A85" s="92"/>
      <c r="B85" s="11"/>
      <c r="C85" s="18">
        <v>3110</v>
      </c>
      <c r="D85" s="13" t="s">
        <v>19</v>
      </c>
      <c r="E85" s="255"/>
      <c r="F85" s="65">
        <v>3980011</v>
      </c>
      <c r="G85" s="65">
        <v>3665222</v>
      </c>
      <c r="H85" s="126">
        <f t="shared" si="3"/>
        <v>92.09075050295087</v>
      </c>
      <c r="I85" s="125"/>
    </row>
    <row r="86" spans="1:9" ht="15.75" customHeight="1">
      <c r="A86" s="92"/>
      <c r="B86" s="11"/>
      <c r="C86" s="18">
        <v>4010</v>
      </c>
      <c r="D86" s="13" t="s">
        <v>108</v>
      </c>
      <c r="E86" s="255"/>
      <c r="F86" s="65">
        <v>50617</v>
      </c>
      <c r="G86" s="65">
        <v>50617</v>
      </c>
      <c r="H86" s="126">
        <f t="shared" si="3"/>
        <v>100</v>
      </c>
      <c r="I86" s="125"/>
    </row>
    <row r="87" spans="1:9" ht="15.75" customHeight="1">
      <c r="A87" s="92"/>
      <c r="B87" s="11"/>
      <c r="C87" s="18">
        <v>4110</v>
      </c>
      <c r="D87" s="13" t="s">
        <v>29</v>
      </c>
      <c r="E87" s="255"/>
      <c r="F87" s="65">
        <v>78102</v>
      </c>
      <c r="G87" s="65">
        <v>78102</v>
      </c>
      <c r="H87" s="126">
        <f t="shared" si="3"/>
        <v>100</v>
      </c>
      <c r="I87" s="125"/>
    </row>
    <row r="88" spans="1:9" ht="15.75" customHeight="1">
      <c r="A88" s="92"/>
      <c r="B88" s="11"/>
      <c r="C88" s="18">
        <v>4120</v>
      </c>
      <c r="D88" s="13" t="s">
        <v>27</v>
      </c>
      <c r="E88" s="255"/>
      <c r="F88" s="65">
        <v>1233</v>
      </c>
      <c r="G88" s="65">
        <v>1233</v>
      </c>
      <c r="H88" s="126">
        <f t="shared" si="3"/>
        <v>100</v>
      </c>
      <c r="I88" s="125"/>
    </row>
    <row r="89" spans="1:9" ht="15.75" customHeight="1">
      <c r="A89" s="92"/>
      <c r="B89" s="11"/>
      <c r="C89" s="18">
        <v>4210</v>
      </c>
      <c r="D89" s="13" t="s">
        <v>104</v>
      </c>
      <c r="E89" s="255"/>
      <c r="F89" s="65">
        <v>16069</v>
      </c>
      <c r="G89" s="65">
        <v>16069</v>
      </c>
      <c r="H89" s="126">
        <f t="shared" si="3"/>
        <v>100</v>
      </c>
      <c r="I89" s="125"/>
    </row>
    <row r="90" spans="1:9" ht="15.75" customHeight="1">
      <c r="A90" s="92"/>
      <c r="B90" s="11"/>
      <c r="C90" s="18">
        <v>4260</v>
      </c>
      <c r="D90" s="13" t="s">
        <v>112</v>
      </c>
      <c r="E90" s="255"/>
      <c r="F90" s="65">
        <v>1000</v>
      </c>
      <c r="G90" s="65">
        <v>1000</v>
      </c>
      <c r="H90" s="126">
        <f t="shared" si="3"/>
        <v>100</v>
      </c>
      <c r="I90" s="125"/>
    </row>
    <row r="91" spans="1:9" ht="15.75" customHeight="1">
      <c r="A91" s="92"/>
      <c r="B91" s="11"/>
      <c r="C91" s="18">
        <v>4300</v>
      </c>
      <c r="D91" s="13" t="s">
        <v>106</v>
      </c>
      <c r="E91" s="255"/>
      <c r="F91" s="65">
        <v>5448</v>
      </c>
      <c r="G91" s="65">
        <v>5448</v>
      </c>
      <c r="H91" s="126">
        <f t="shared" si="3"/>
        <v>100</v>
      </c>
      <c r="I91" s="125"/>
    </row>
    <row r="92" spans="1:9" ht="15.75" customHeight="1">
      <c r="A92" s="92"/>
      <c r="B92" s="11"/>
      <c r="C92" s="18">
        <v>4410</v>
      </c>
      <c r="D92" s="13" t="s">
        <v>20</v>
      </c>
      <c r="E92" s="255"/>
      <c r="F92" s="65">
        <v>200</v>
      </c>
      <c r="G92" s="65">
        <v>200</v>
      </c>
      <c r="H92" s="126">
        <f t="shared" si="3"/>
        <v>100</v>
      </c>
      <c r="I92" s="125"/>
    </row>
    <row r="93" spans="1:9" ht="15.75" customHeight="1">
      <c r="A93" s="92"/>
      <c r="B93" s="11"/>
      <c r="C93" s="18">
        <v>4440</v>
      </c>
      <c r="D93" s="13" t="s">
        <v>28</v>
      </c>
      <c r="E93" s="255"/>
      <c r="F93" s="65">
        <v>1264</v>
      </c>
      <c r="G93" s="65">
        <v>1264</v>
      </c>
      <c r="H93" s="126">
        <f t="shared" si="3"/>
        <v>100</v>
      </c>
      <c r="I93" s="125"/>
    </row>
    <row r="94" spans="1:9" ht="15.75" customHeight="1">
      <c r="A94" s="92"/>
      <c r="B94" s="11"/>
      <c r="C94" s="18">
        <v>6060</v>
      </c>
      <c r="D94" s="13" t="s">
        <v>238</v>
      </c>
      <c r="E94" s="255"/>
      <c r="F94" s="65">
        <v>14924</v>
      </c>
      <c r="G94" s="65">
        <v>14924</v>
      </c>
      <c r="H94" s="126">
        <f t="shared" si="3"/>
        <v>100</v>
      </c>
      <c r="I94" s="125"/>
    </row>
    <row r="95" spans="1:10" ht="36">
      <c r="A95" s="120"/>
      <c r="B95" s="95">
        <v>85213</v>
      </c>
      <c r="C95" s="102"/>
      <c r="D95" s="29" t="s">
        <v>142</v>
      </c>
      <c r="E95" s="67">
        <f>SUM(E96)</f>
        <v>77260</v>
      </c>
      <c r="F95" s="67">
        <f>SUM(F96)</f>
        <v>42854</v>
      </c>
      <c r="G95" s="67">
        <f>SUM(G96)</f>
        <v>42719</v>
      </c>
      <c r="H95" s="56">
        <f t="shared" si="3"/>
        <v>99.68497689830588</v>
      </c>
      <c r="I95" s="125"/>
      <c r="J95" t="s">
        <v>22</v>
      </c>
    </row>
    <row r="96" spans="1:9" ht="12.75">
      <c r="A96" s="120"/>
      <c r="B96" s="44"/>
      <c r="C96" s="128">
        <v>4130</v>
      </c>
      <c r="D96" s="50" t="s">
        <v>123</v>
      </c>
      <c r="E96" s="54">
        <v>77260</v>
      </c>
      <c r="F96" s="65">
        <v>42854</v>
      </c>
      <c r="G96" s="65">
        <v>42719</v>
      </c>
      <c r="H96" s="127">
        <f t="shared" si="3"/>
        <v>99.68497689830588</v>
      </c>
      <c r="I96" s="125"/>
    </row>
    <row r="97" spans="1:9" ht="24">
      <c r="A97" s="57"/>
      <c r="B97" s="9">
        <v>85214</v>
      </c>
      <c r="C97" s="9"/>
      <c r="D97" s="66" t="s">
        <v>143</v>
      </c>
      <c r="E97" s="72">
        <f>SUM(E98:E99)</f>
        <v>2173104</v>
      </c>
      <c r="F97" s="72">
        <f>SUM(F98:F99)</f>
        <v>697037</v>
      </c>
      <c r="G97" s="72">
        <f>SUM(G98:G99)</f>
        <v>697037</v>
      </c>
      <c r="H97" s="56">
        <f t="shared" si="3"/>
        <v>100</v>
      </c>
      <c r="I97" s="125"/>
    </row>
    <row r="98" spans="1:9" ht="12.75">
      <c r="A98" s="1"/>
      <c r="B98" s="1"/>
      <c r="C98" s="47">
        <v>3110</v>
      </c>
      <c r="D98" s="27" t="s">
        <v>19</v>
      </c>
      <c r="E98" s="110">
        <v>2054078</v>
      </c>
      <c r="F98" s="65">
        <v>652026</v>
      </c>
      <c r="G98" s="65">
        <v>652026</v>
      </c>
      <c r="H98" s="126">
        <f t="shared" si="3"/>
        <v>100</v>
      </c>
      <c r="I98" s="125"/>
    </row>
    <row r="99" spans="1:9" ht="12.75">
      <c r="A99" s="1"/>
      <c r="B99" s="1"/>
      <c r="C99" s="47">
        <v>4110</v>
      </c>
      <c r="D99" s="27" t="s">
        <v>29</v>
      </c>
      <c r="E99" s="110">
        <v>119026</v>
      </c>
      <c r="F99" s="65">
        <v>45011</v>
      </c>
      <c r="G99" s="65">
        <v>45011</v>
      </c>
      <c r="H99" s="126">
        <f t="shared" si="3"/>
        <v>100</v>
      </c>
      <c r="I99" s="125"/>
    </row>
    <row r="100" spans="1:9" ht="24">
      <c r="A100" s="1"/>
      <c r="B100" s="44">
        <v>85216</v>
      </c>
      <c r="C100" s="44"/>
      <c r="D100" s="46" t="s">
        <v>129</v>
      </c>
      <c r="E100" s="67">
        <f>SUM(E101)</f>
        <v>119980</v>
      </c>
      <c r="F100" s="67">
        <f>SUM(F101)</f>
        <v>14640</v>
      </c>
      <c r="G100" s="67">
        <f>SUM(G101)</f>
        <v>14639</v>
      </c>
      <c r="H100" s="56">
        <f t="shared" si="3"/>
        <v>99.9931693989071</v>
      </c>
      <c r="I100" s="125"/>
    </row>
    <row r="101" spans="1:10" ht="12.75">
      <c r="A101" s="1"/>
      <c r="B101" s="5"/>
      <c r="C101" s="47">
        <v>3110</v>
      </c>
      <c r="D101" s="27" t="s">
        <v>19</v>
      </c>
      <c r="E101" s="110">
        <v>119980</v>
      </c>
      <c r="F101" s="65">
        <v>14640</v>
      </c>
      <c r="G101" s="65">
        <v>14639</v>
      </c>
      <c r="H101" s="126">
        <f t="shared" si="3"/>
        <v>99.9931693989071</v>
      </c>
      <c r="I101" s="125"/>
      <c r="J101" t="s">
        <v>22</v>
      </c>
    </row>
    <row r="102" spans="1:9" ht="12.75">
      <c r="A102" s="1"/>
      <c r="B102" s="44">
        <v>85319</v>
      </c>
      <c r="C102" s="44"/>
      <c r="D102" s="48" t="s">
        <v>70</v>
      </c>
      <c r="E102" s="67">
        <f>SUM(E104:E108)</f>
        <v>435838</v>
      </c>
      <c r="F102" s="67">
        <f>SUM(F103:F108)</f>
        <v>453993</v>
      </c>
      <c r="G102" s="67">
        <f>SUM(G103:G108)</f>
        <v>453993</v>
      </c>
      <c r="H102" s="56">
        <f t="shared" si="3"/>
        <v>100</v>
      </c>
      <c r="I102" s="125"/>
    </row>
    <row r="103" spans="1:9" ht="12.75">
      <c r="A103" s="1"/>
      <c r="B103" s="44"/>
      <c r="C103" s="18">
        <v>3020</v>
      </c>
      <c r="D103" s="13" t="s">
        <v>113</v>
      </c>
      <c r="E103" s="65"/>
      <c r="F103" s="65">
        <v>5300</v>
      </c>
      <c r="G103" s="65">
        <v>5300</v>
      </c>
      <c r="H103" s="126"/>
      <c r="I103" s="125"/>
    </row>
    <row r="104" spans="1:9" ht="12.75">
      <c r="A104" s="1"/>
      <c r="B104" s="1"/>
      <c r="C104" s="26">
        <v>4010</v>
      </c>
      <c r="D104" s="47" t="s">
        <v>108</v>
      </c>
      <c r="E104" s="65">
        <v>329380</v>
      </c>
      <c r="F104" s="65">
        <v>339700</v>
      </c>
      <c r="G104" s="65">
        <v>339700</v>
      </c>
      <c r="H104" s="126">
        <f t="shared" si="3"/>
        <v>100</v>
      </c>
      <c r="I104" s="125"/>
    </row>
    <row r="105" spans="1:9" ht="12.75">
      <c r="A105" s="49"/>
      <c r="B105" s="49"/>
      <c r="C105" s="26">
        <v>4040</v>
      </c>
      <c r="D105" s="47" t="s">
        <v>111</v>
      </c>
      <c r="E105" s="65">
        <v>24959</v>
      </c>
      <c r="F105" s="54">
        <v>26662</v>
      </c>
      <c r="G105" s="54">
        <v>26662</v>
      </c>
      <c r="H105" s="126">
        <f t="shared" si="3"/>
        <v>100</v>
      </c>
      <c r="I105" s="125"/>
    </row>
    <row r="106" spans="1:9" ht="12.75">
      <c r="A106" s="1"/>
      <c r="B106" s="5"/>
      <c r="C106" s="26">
        <v>4110</v>
      </c>
      <c r="D106" s="47" t="s">
        <v>29</v>
      </c>
      <c r="E106" s="65">
        <v>62013</v>
      </c>
      <c r="F106" s="65">
        <v>64511</v>
      </c>
      <c r="G106" s="65">
        <v>64511</v>
      </c>
      <c r="H106" s="126">
        <f t="shared" si="3"/>
        <v>100</v>
      </c>
      <c r="I106" s="125"/>
    </row>
    <row r="107" spans="1:9" ht="12.75">
      <c r="A107" s="1"/>
      <c r="B107" s="1"/>
      <c r="C107" s="26">
        <v>4120</v>
      </c>
      <c r="D107" s="47" t="s">
        <v>27</v>
      </c>
      <c r="E107" s="65">
        <v>8639</v>
      </c>
      <c r="F107" s="65">
        <v>8900</v>
      </c>
      <c r="G107" s="65">
        <v>8900</v>
      </c>
      <c r="H107" s="126">
        <f t="shared" si="3"/>
        <v>100</v>
      </c>
      <c r="I107" s="125"/>
    </row>
    <row r="108" spans="1:9" ht="12.75">
      <c r="A108" s="1"/>
      <c r="B108" s="1"/>
      <c r="C108" s="26">
        <v>4440</v>
      </c>
      <c r="D108" s="47" t="s">
        <v>28</v>
      </c>
      <c r="E108" s="65">
        <v>10847</v>
      </c>
      <c r="F108" s="65">
        <v>8920</v>
      </c>
      <c r="G108" s="65">
        <v>8920</v>
      </c>
      <c r="H108" s="126">
        <f t="shared" si="3"/>
        <v>100</v>
      </c>
      <c r="I108" s="125"/>
    </row>
    <row r="109" spans="1:9" ht="12.75">
      <c r="A109" s="1"/>
      <c r="B109" s="77">
        <v>85395</v>
      </c>
      <c r="C109" s="28"/>
      <c r="D109" s="77" t="s">
        <v>3</v>
      </c>
      <c r="E109" s="67">
        <f>SUM(E110)</f>
        <v>10530</v>
      </c>
      <c r="F109" s="67">
        <f>SUM(F110)</f>
        <v>0</v>
      </c>
      <c r="G109" s="67">
        <f>SUM(G110)</f>
        <v>0</v>
      </c>
      <c r="H109" s="56"/>
      <c r="I109" s="125"/>
    </row>
    <row r="110" spans="1:9" ht="13.5" thickBot="1">
      <c r="A110" s="2"/>
      <c r="B110" s="68"/>
      <c r="C110" s="24">
        <v>3110</v>
      </c>
      <c r="D110" s="27" t="s">
        <v>19</v>
      </c>
      <c r="E110" s="69">
        <v>10530</v>
      </c>
      <c r="F110" s="69"/>
      <c r="G110" s="69"/>
      <c r="H110" s="126"/>
      <c r="I110" s="125"/>
    </row>
    <row r="111" spans="1:9" ht="24.75" thickBot="1">
      <c r="A111" s="219">
        <v>900</v>
      </c>
      <c r="B111" s="220"/>
      <c r="C111" s="220"/>
      <c r="D111" s="106" t="s">
        <v>94</v>
      </c>
      <c r="E111" s="222">
        <f>SUM(E112)</f>
        <v>190842</v>
      </c>
      <c r="F111" s="222">
        <f>SUM(F112)</f>
        <v>74036</v>
      </c>
      <c r="G111" s="222">
        <f>SUM(G112)</f>
        <v>74036</v>
      </c>
      <c r="H111" s="265"/>
      <c r="I111" s="125"/>
    </row>
    <row r="112" spans="1:9" ht="15" customHeight="1">
      <c r="A112" s="3"/>
      <c r="B112" s="34">
        <v>90015</v>
      </c>
      <c r="C112" s="70"/>
      <c r="D112" s="71" t="s">
        <v>98</v>
      </c>
      <c r="E112" s="72">
        <f>SUM(E113:E114)</f>
        <v>190842</v>
      </c>
      <c r="F112" s="72">
        <f>SUM(F113:F114)</f>
        <v>74036</v>
      </c>
      <c r="G112" s="72">
        <f>SUM(G113:G114)</f>
        <v>74036</v>
      </c>
      <c r="H112" s="73"/>
      <c r="I112" s="125"/>
    </row>
    <row r="113" spans="1:9" ht="12.75">
      <c r="A113" s="1"/>
      <c r="B113" s="11"/>
      <c r="C113" s="26">
        <v>4260</v>
      </c>
      <c r="D113" s="47" t="s">
        <v>112</v>
      </c>
      <c r="E113" s="65">
        <v>170842</v>
      </c>
      <c r="F113" s="65">
        <v>70820</v>
      </c>
      <c r="G113" s="65">
        <v>70820</v>
      </c>
      <c r="H113" s="129"/>
      <c r="I113" s="125"/>
    </row>
    <row r="114" spans="1:9" ht="13.5" thickBot="1">
      <c r="A114" s="2"/>
      <c r="B114" s="17"/>
      <c r="C114" s="24">
        <v>4270</v>
      </c>
      <c r="D114" s="68" t="s">
        <v>109</v>
      </c>
      <c r="E114" s="82">
        <v>20000</v>
      </c>
      <c r="F114" s="139">
        <v>3216</v>
      </c>
      <c r="G114" s="139">
        <v>3216</v>
      </c>
      <c r="H114" s="129"/>
      <c r="I114" s="125"/>
    </row>
    <row r="115" spans="1:9" ht="24.75" customHeight="1" thickBot="1">
      <c r="A115" s="326"/>
      <c r="B115" s="327"/>
      <c r="C115" s="327"/>
      <c r="D115" s="328" t="s">
        <v>130</v>
      </c>
      <c r="E115" s="118">
        <f>SUM(E45+E54+E74+E79+E82+E111)</f>
        <v>3293843</v>
      </c>
      <c r="F115" s="118">
        <f>SUM(F45+F54+F74+F79+F82+F111)</f>
        <v>5687869</v>
      </c>
      <c r="G115" s="118">
        <f>SUM(G45+G54+G74+G79+G82+G111)</f>
        <v>5372944</v>
      </c>
      <c r="H115" s="329">
        <f t="shared" si="3"/>
        <v>94.46321636451191</v>
      </c>
      <c r="I115" s="125"/>
    </row>
    <row r="117" spans="1:9" ht="39" customHeight="1">
      <c r="A117" s="443" t="s">
        <v>131</v>
      </c>
      <c r="B117" s="444"/>
      <c r="C117" s="444"/>
      <c r="D117" s="444"/>
      <c r="E117" s="444"/>
      <c r="F117" s="444"/>
      <c r="G117" s="444"/>
      <c r="H117" s="444"/>
      <c r="I117" s="74"/>
    </row>
    <row r="124" ht="12.75">
      <c r="J124" s="74"/>
    </row>
  </sheetData>
  <mergeCells count="4">
    <mergeCell ref="A117:H117"/>
    <mergeCell ref="A1:H1"/>
    <mergeCell ref="A41:H41"/>
    <mergeCell ref="A38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625" style="0" customWidth="1"/>
    <col min="2" max="2" width="6.25390625" style="188" customWidth="1"/>
    <col min="3" max="3" width="47.125" style="0" customWidth="1"/>
    <col min="4" max="5" width="12.25390625" style="0" customWidth="1"/>
    <col min="6" max="6" width="11.00390625" style="0" customWidth="1"/>
    <col min="7" max="7" width="12.25390625" style="0" customWidth="1"/>
    <col min="8" max="8" width="12.00390625" style="0" customWidth="1"/>
    <col min="9" max="9" width="12.25390625" style="0" customWidth="1"/>
  </cols>
  <sheetData>
    <row r="1" spans="1:9" ht="38.25" customHeight="1" thickBot="1">
      <c r="A1" s="449" t="s">
        <v>312</v>
      </c>
      <c r="B1" s="449"/>
      <c r="C1" s="449"/>
      <c r="D1" s="449"/>
      <c r="E1" s="449"/>
      <c r="F1" s="449"/>
      <c r="G1" s="449"/>
      <c r="H1" s="449"/>
      <c r="I1" s="449"/>
    </row>
    <row r="2" spans="1:9" ht="64.5" customHeight="1" thickBot="1">
      <c r="A2" s="182" t="s">
        <v>162</v>
      </c>
      <c r="B2" s="185" t="s">
        <v>1</v>
      </c>
      <c r="C2" s="119" t="s">
        <v>163</v>
      </c>
      <c r="D2" s="109" t="s">
        <v>164</v>
      </c>
      <c r="E2" s="109" t="s">
        <v>165</v>
      </c>
      <c r="F2" s="183" t="s">
        <v>166</v>
      </c>
      <c r="G2" s="105" t="s">
        <v>75</v>
      </c>
      <c r="H2" s="109" t="s">
        <v>174</v>
      </c>
      <c r="I2" s="184" t="s">
        <v>160</v>
      </c>
    </row>
    <row r="3" spans="1:9" ht="12.75" customHeight="1" thickBot="1">
      <c r="A3" s="209">
        <v>1</v>
      </c>
      <c r="B3" s="210">
        <v>2</v>
      </c>
      <c r="C3" s="211">
        <v>3</v>
      </c>
      <c r="D3" s="212">
        <v>4</v>
      </c>
      <c r="E3" s="212">
        <v>5</v>
      </c>
      <c r="F3" s="213">
        <v>6</v>
      </c>
      <c r="G3" s="214">
        <v>7</v>
      </c>
      <c r="H3" s="214">
        <v>8</v>
      </c>
      <c r="I3" s="215">
        <v>9</v>
      </c>
    </row>
    <row r="4" spans="1:9" ht="31.5" customHeight="1" thickTop="1">
      <c r="A4" s="408">
        <v>10</v>
      </c>
      <c r="B4" s="198">
        <v>1010</v>
      </c>
      <c r="C4" s="330" t="s">
        <v>239</v>
      </c>
      <c r="D4" s="168">
        <v>126050</v>
      </c>
      <c r="E4" s="168">
        <v>126020.16</v>
      </c>
      <c r="F4" s="169" t="s">
        <v>167</v>
      </c>
      <c r="G4" s="168">
        <f>SUM(E4:F4)</f>
        <v>126020.16</v>
      </c>
      <c r="H4" s="168">
        <f>SUM(E4)</f>
        <v>126020.16</v>
      </c>
      <c r="I4" s="175"/>
    </row>
    <row r="5" spans="1:9" ht="27.75" customHeight="1">
      <c r="A5" s="409">
        <v>10</v>
      </c>
      <c r="B5" s="100">
        <v>1010</v>
      </c>
      <c r="C5" s="330" t="s">
        <v>240</v>
      </c>
      <c r="D5" s="162">
        <v>224075</v>
      </c>
      <c r="E5" s="162">
        <v>209556</v>
      </c>
      <c r="F5" s="160" t="s">
        <v>167</v>
      </c>
      <c r="G5" s="168">
        <f>SUM(E5:F5)</f>
        <v>209556</v>
      </c>
      <c r="H5" s="168">
        <f>SUM(E5)</f>
        <v>209556</v>
      </c>
      <c r="I5" s="161" t="s">
        <v>167</v>
      </c>
    </row>
    <row r="6" spans="1:9" ht="54.75" customHeight="1">
      <c r="A6" s="409">
        <v>10</v>
      </c>
      <c r="B6" s="100">
        <v>1010</v>
      </c>
      <c r="C6" s="330" t="s">
        <v>241</v>
      </c>
      <c r="D6" s="162">
        <v>100000</v>
      </c>
      <c r="E6" s="162">
        <v>0</v>
      </c>
      <c r="F6" s="160" t="s">
        <v>167</v>
      </c>
      <c r="G6" s="168">
        <f>SUM(E6:F6)</f>
        <v>0</v>
      </c>
      <c r="H6" s="168">
        <f>SUM(E6)</f>
        <v>0</v>
      </c>
      <c r="I6" s="161" t="s">
        <v>167</v>
      </c>
    </row>
    <row r="7" spans="1:9" ht="61.5" customHeight="1">
      <c r="A7" s="409">
        <v>10</v>
      </c>
      <c r="B7" s="100">
        <v>1010</v>
      </c>
      <c r="C7" s="330" t="s">
        <v>242</v>
      </c>
      <c r="D7" s="162">
        <v>307500</v>
      </c>
      <c r="E7" s="162">
        <v>13928.49</v>
      </c>
      <c r="F7" s="162" t="s">
        <v>167</v>
      </c>
      <c r="G7" s="168">
        <f>SUM(E7:F7)</f>
        <v>13928.49</v>
      </c>
      <c r="H7" s="168">
        <f>SUM(E7)</f>
        <v>13928.49</v>
      </c>
      <c r="I7" s="161" t="s">
        <v>167</v>
      </c>
    </row>
    <row r="8" spans="1:9" ht="30" customHeight="1" thickBot="1">
      <c r="A8" s="410">
        <v>10</v>
      </c>
      <c r="B8" s="199">
        <v>1010</v>
      </c>
      <c r="C8" s="25" t="s">
        <v>243</v>
      </c>
      <c r="D8" s="171">
        <v>98000</v>
      </c>
      <c r="E8" s="171">
        <v>97770.27</v>
      </c>
      <c r="F8" s="171"/>
      <c r="G8" s="163">
        <f>SUM(E8:F8)</f>
        <v>97770.27</v>
      </c>
      <c r="H8" s="163">
        <f>SUM(E8)</f>
        <v>97770.27</v>
      </c>
      <c r="I8" s="411"/>
    </row>
    <row r="9" spans="1:9" ht="18.75" customHeight="1" thickBot="1">
      <c r="A9" s="202"/>
      <c r="B9" s="194"/>
      <c r="C9" s="195" t="s">
        <v>185</v>
      </c>
      <c r="D9" s="166">
        <f aca="true" t="shared" si="0" ref="D9:I9">SUM(D4:D8)</f>
        <v>855625</v>
      </c>
      <c r="E9" s="166">
        <f t="shared" si="0"/>
        <v>447274.92000000004</v>
      </c>
      <c r="F9" s="166">
        <f t="shared" si="0"/>
        <v>0</v>
      </c>
      <c r="G9" s="166">
        <f t="shared" si="0"/>
        <v>447274.92000000004</v>
      </c>
      <c r="H9" s="166">
        <f t="shared" si="0"/>
        <v>447274.92000000004</v>
      </c>
      <c r="I9" s="167">
        <f t="shared" si="0"/>
        <v>0</v>
      </c>
    </row>
    <row r="10" spans="1:9" ht="26.25" customHeight="1">
      <c r="A10" s="412">
        <v>600</v>
      </c>
      <c r="B10" s="198">
        <v>60016</v>
      </c>
      <c r="C10" s="27" t="s">
        <v>244</v>
      </c>
      <c r="D10" s="168">
        <v>83000</v>
      </c>
      <c r="E10" s="168">
        <v>69069.89</v>
      </c>
      <c r="F10" s="169" t="s">
        <v>167</v>
      </c>
      <c r="G10" s="168">
        <f aca="true" t="shared" si="1" ref="G10:G22">SUM(E10:F10)</f>
        <v>69069.89</v>
      </c>
      <c r="H10" s="168">
        <f aca="true" t="shared" si="2" ref="H10:H22">SUM(E10)</f>
        <v>69069.89</v>
      </c>
      <c r="I10" s="175">
        <v>301.96</v>
      </c>
    </row>
    <row r="11" spans="1:9" ht="26.25" customHeight="1">
      <c r="A11" s="413">
        <v>600</v>
      </c>
      <c r="B11" s="100">
        <v>60016</v>
      </c>
      <c r="C11" s="27" t="s">
        <v>245</v>
      </c>
      <c r="D11" s="168">
        <v>104000</v>
      </c>
      <c r="E11" s="168">
        <v>99217.81</v>
      </c>
      <c r="F11" s="169" t="s">
        <v>167</v>
      </c>
      <c r="G11" s="168">
        <f t="shared" si="1"/>
        <v>99217.81</v>
      </c>
      <c r="H11" s="168">
        <f t="shared" si="2"/>
        <v>99217.81</v>
      </c>
      <c r="I11" s="207"/>
    </row>
    <row r="12" spans="1:9" ht="18" customHeight="1">
      <c r="A12" s="413">
        <v>600</v>
      </c>
      <c r="B12" s="100">
        <v>60016</v>
      </c>
      <c r="C12" s="27" t="s">
        <v>246</v>
      </c>
      <c r="D12" s="162">
        <v>12000</v>
      </c>
      <c r="E12" s="168">
        <v>11683.5</v>
      </c>
      <c r="F12" s="160" t="s">
        <v>167</v>
      </c>
      <c r="G12" s="168">
        <f t="shared" si="1"/>
        <v>11683.5</v>
      </c>
      <c r="H12" s="168">
        <f t="shared" si="2"/>
        <v>11683.5</v>
      </c>
      <c r="I12" s="175"/>
    </row>
    <row r="13" spans="1:9" ht="23.25" customHeight="1">
      <c r="A13" s="413">
        <v>600</v>
      </c>
      <c r="B13" s="100">
        <v>60016</v>
      </c>
      <c r="C13" s="27" t="s">
        <v>247</v>
      </c>
      <c r="D13" s="162">
        <v>83000</v>
      </c>
      <c r="E13" s="168">
        <v>59835.46</v>
      </c>
      <c r="F13" s="160" t="s">
        <v>167</v>
      </c>
      <c r="G13" s="168">
        <f t="shared" si="1"/>
        <v>59835.46</v>
      </c>
      <c r="H13" s="168">
        <f t="shared" si="2"/>
        <v>59835.46</v>
      </c>
      <c r="I13" s="170"/>
    </row>
    <row r="14" spans="1:9" ht="26.25" customHeight="1">
      <c r="A14" s="413">
        <v>600</v>
      </c>
      <c r="B14" s="100">
        <v>60016</v>
      </c>
      <c r="C14" s="27" t="s">
        <v>248</v>
      </c>
      <c r="D14" s="162">
        <v>114000</v>
      </c>
      <c r="E14" s="168">
        <v>64823.42</v>
      </c>
      <c r="F14" s="160" t="s">
        <v>167</v>
      </c>
      <c r="G14" s="168">
        <f t="shared" si="1"/>
        <v>64823.42</v>
      </c>
      <c r="H14" s="168">
        <f t="shared" si="2"/>
        <v>64823.42</v>
      </c>
      <c r="I14" s="170"/>
    </row>
    <row r="15" spans="1:9" ht="26.25" customHeight="1">
      <c r="A15" s="413">
        <v>600</v>
      </c>
      <c r="B15" s="100">
        <v>60016</v>
      </c>
      <c r="C15" s="27" t="s">
        <v>313</v>
      </c>
      <c r="D15" s="162">
        <v>1220</v>
      </c>
      <c r="E15" s="168">
        <v>1220</v>
      </c>
      <c r="F15" s="160"/>
      <c r="G15" s="168">
        <f t="shared" si="1"/>
        <v>1220</v>
      </c>
      <c r="H15" s="168">
        <f t="shared" si="2"/>
        <v>1220</v>
      </c>
      <c r="I15" s="161"/>
    </row>
    <row r="16" spans="1:9" ht="26.25" customHeight="1">
      <c r="A16" s="413">
        <v>600</v>
      </c>
      <c r="B16" s="330">
        <v>60016</v>
      </c>
      <c r="C16" s="330" t="s">
        <v>314</v>
      </c>
      <c r="D16" s="162">
        <v>610</v>
      </c>
      <c r="E16" s="168">
        <v>610</v>
      </c>
      <c r="F16" s="160"/>
      <c r="G16" s="168">
        <f t="shared" si="1"/>
        <v>610</v>
      </c>
      <c r="H16" s="168">
        <f t="shared" si="2"/>
        <v>610</v>
      </c>
      <c r="I16" s="161"/>
    </row>
    <row r="17" spans="1:9" ht="26.25" customHeight="1">
      <c r="A17" s="413">
        <v>600</v>
      </c>
      <c r="B17" s="330">
        <v>60016</v>
      </c>
      <c r="C17" s="330" t="s">
        <v>315</v>
      </c>
      <c r="D17" s="162">
        <v>610</v>
      </c>
      <c r="E17" s="168">
        <v>610</v>
      </c>
      <c r="F17" s="160"/>
      <c r="G17" s="168">
        <f>SUM(E17:F17)</f>
        <v>610</v>
      </c>
      <c r="H17" s="168">
        <f>SUM(E17)</f>
        <v>610</v>
      </c>
      <c r="I17" s="161"/>
    </row>
    <row r="18" spans="1:9" ht="27" customHeight="1">
      <c r="A18" s="413">
        <v>600</v>
      </c>
      <c r="B18" s="100">
        <v>60016</v>
      </c>
      <c r="C18" s="27" t="s">
        <v>249</v>
      </c>
      <c r="D18" s="162">
        <v>288000</v>
      </c>
      <c r="E18" s="162">
        <v>254718.56</v>
      </c>
      <c r="F18" s="160"/>
      <c r="G18" s="168">
        <f t="shared" si="1"/>
        <v>254718.56</v>
      </c>
      <c r="H18" s="168">
        <f t="shared" si="2"/>
        <v>254718.56</v>
      </c>
      <c r="I18" s="161"/>
    </row>
    <row r="19" spans="1:9" ht="51" customHeight="1">
      <c r="A19" s="412">
        <v>600</v>
      </c>
      <c r="B19" s="198">
        <v>60016</v>
      </c>
      <c r="C19" s="27" t="s">
        <v>250</v>
      </c>
      <c r="D19" s="168">
        <v>24000</v>
      </c>
      <c r="E19" s="168">
        <v>23228</v>
      </c>
      <c r="F19" s="169" t="s">
        <v>167</v>
      </c>
      <c r="G19" s="168">
        <f t="shared" si="1"/>
        <v>23228</v>
      </c>
      <c r="H19" s="168">
        <f t="shared" si="2"/>
        <v>23228</v>
      </c>
      <c r="I19" s="170"/>
    </row>
    <row r="20" spans="1:9" ht="18" customHeight="1">
      <c r="A20" s="413">
        <v>600</v>
      </c>
      <c r="B20" s="100">
        <v>60016</v>
      </c>
      <c r="C20" s="27" t="s">
        <v>251</v>
      </c>
      <c r="D20" s="162">
        <v>126000</v>
      </c>
      <c r="E20" s="162">
        <v>125964.19</v>
      </c>
      <c r="F20" s="160" t="s">
        <v>167</v>
      </c>
      <c r="G20" s="168">
        <f t="shared" si="1"/>
        <v>125964.19</v>
      </c>
      <c r="H20" s="168">
        <f t="shared" si="2"/>
        <v>125964.19</v>
      </c>
      <c r="I20" s="170" t="s">
        <v>167</v>
      </c>
    </row>
    <row r="21" spans="1:9" ht="21" customHeight="1">
      <c r="A21" s="413">
        <v>600</v>
      </c>
      <c r="B21" s="100">
        <v>60016</v>
      </c>
      <c r="C21" s="27" t="s">
        <v>252</v>
      </c>
      <c r="D21" s="162">
        <v>17000</v>
      </c>
      <c r="E21" s="162">
        <v>14836.3</v>
      </c>
      <c r="F21" s="160" t="s">
        <v>167</v>
      </c>
      <c r="G21" s="168">
        <f t="shared" si="1"/>
        <v>14836.3</v>
      </c>
      <c r="H21" s="168">
        <f t="shared" si="2"/>
        <v>14836.3</v>
      </c>
      <c r="I21" s="170" t="s">
        <v>167</v>
      </c>
    </row>
    <row r="22" spans="1:9" ht="18.75" customHeight="1">
      <c r="A22" s="413">
        <v>600</v>
      </c>
      <c r="B22" s="100">
        <v>60016</v>
      </c>
      <c r="C22" s="27" t="s">
        <v>253</v>
      </c>
      <c r="D22" s="171">
        <v>19000</v>
      </c>
      <c r="E22" s="171">
        <v>18049.8</v>
      </c>
      <c r="F22" s="160" t="s">
        <v>167</v>
      </c>
      <c r="G22" s="168">
        <f t="shared" si="1"/>
        <v>18049.8</v>
      </c>
      <c r="H22" s="168">
        <f t="shared" si="2"/>
        <v>18049.8</v>
      </c>
      <c r="I22" s="170" t="s">
        <v>167</v>
      </c>
    </row>
    <row r="23" spans="1:9" ht="24.75" customHeight="1">
      <c r="A23" s="413">
        <v>600</v>
      </c>
      <c r="B23" s="100">
        <v>60016</v>
      </c>
      <c r="C23" s="27" t="s">
        <v>254</v>
      </c>
      <c r="D23" s="171">
        <v>100000</v>
      </c>
      <c r="E23" s="171">
        <v>186.39</v>
      </c>
      <c r="F23" s="172" t="s">
        <v>167</v>
      </c>
      <c r="G23" s="168">
        <f aca="true" t="shared" si="3" ref="G23:G28">SUM(E23:F23)</f>
        <v>186.39</v>
      </c>
      <c r="H23" s="168">
        <f aca="true" t="shared" si="4" ref="H23:H28">SUM(E23)</f>
        <v>186.39</v>
      </c>
      <c r="I23" s="165" t="s">
        <v>167</v>
      </c>
    </row>
    <row r="24" spans="1:9" ht="20.25" customHeight="1">
      <c r="A24" s="413">
        <v>600</v>
      </c>
      <c r="B24" s="100">
        <v>60016</v>
      </c>
      <c r="C24" s="27" t="s">
        <v>255</v>
      </c>
      <c r="D24" s="162">
        <v>203741</v>
      </c>
      <c r="E24" s="162">
        <v>100130.66</v>
      </c>
      <c r="F24" s="160" t="s">
        <v>167</v>
      </c>
      <c r="G24" s="168">
        <f t="shared" si="3"/>
        <v>100130.66</v>
      </c>
      <c r="H24" s="168">
        <f t="shared" si="4"/>
        <v>100130.66</v>
      </c>
      <c r="I24" s="161" t="s">
        <v>167</v>
      </c>
    </row>
    <row r="25" spans="1:9" ht="20.25" customHeight="1">
      <c r="A25" s="413">
        <v>600</v>
      </c>
      <c r="B25" s="100">
        <v>60016</v>
      </c>
      <c r="C25" s="27" t="s">
        <v>256</v>
      </c>
      <c r="D25" s="162">
        <v>10000</v>
      </c>
      <c r="E25" s="162">
        <v>186.38</v>
      </c>
      <c r="F25" s="160" t="s">
        <v>167</v>
      </c>
      <c r="G25" s="168">
        <f t="shared" si="3"/>
        <v>186.38</v>
      </c>
      <c r="H25" s="168">
        <f t="shared" si="4"/>
        <v>186.38</v>
      </c>
      <c r="I25" s="161" t="s">
        <v>167</v>
      </c>
    </row>
    <row r="26" spans="1:9" ht="25.5" customHeight="1">
      <c r="A26" s="413">
        <v>600</v>
      </c>
      <c r="B26" s="100">
        <v>60016</v>
      </c>
      <c r="C26" s="27" t="s">
        <v>257</v>
      </c>
      <c r="D26" s="162">
        <v>400100</v>
      </c>
      <c r="E26" s="162">
        <v>400065.33</v>
      </c>
      <c r="F26" s="160"/>
      <c r="G26" s="168">
        <f t="shared" si="3"/>
        <v>400065.33</v>
      </c>
      <c r="H26" s="168">
        <f t="shared" si="4"/>
        <v>400065.33</v>
      </c>
      <c r="I26" s="161"/>
    </row>
    <row r="27" spans="1:9" ht="26.25" customHeight="1">
      <c r="A27" s="413">
        <v>600</v>
      </c>
      <c r="B27" s="100">
        <v>60016</v>
      </c>
      <c r="C27" s="27" t="s">
        <v>258</v>
      </c>
      <c r="D27" s="162">
        <v>330000</v>
      </c>
      <c r="E27" s="162">
        <v>283474.12</v>
      </c>
      <c r="F27" s="160"/>
      <c r="G27" s="168">
        <f t="shared" si="3"/>
        <v>283474.12</v>
      </c>
      <c r="H27" s="168">
        <f t="shared" si="4"/>
        <v>283474.12</v>
      </c>
      <c r="I27" s="161"/>
    </row>
    <row r="28" spans="1:9" ht="26.25" customHeight="1">
      <c r="A28" s="413">
        <v>600</v>
      </c>
      <c r="B28" s="100">
        <v>60016</v>
      </c>
      <c r="C28" s="27" t="s">
        <v>259</v>
      </c>
      <c r="D28" s="162">
        <v>99900</v>
      </c>
      <c r="E28" s="162">
        <v>99605.33</v>
      </c>
      <c r="F28" s="160"/>
      <c r="G28" s="162">
        <f t="shared" si="3"/>
        <v>99605.33</v>
      </c>
      <c r="H28" s="162">
        <f t="shared" si="4"/>
        <v>99605.33</v>
      </c>
      <c r="I28" s="161"/>
    </row>
    <row r="29" spans="1:9" ht="19.5" customHeight="1" thickBot="1">
      <c r="A29" s="413">
        <v>600</v>
      </c>
      <c r="B29" s="100">
        <v>60016</v>
      </c>
      <c r="C29" s="386" t="s">
        <v>289</v>
      </c>
      <c r="D29" s="163">
        <v>150000</v>
      </c>
      <c r="E29" s="163"/>
      <c r="F29" s="164"/>
      <c r="G29" s="163"/>
      <c r="H29" s="163"/>
      <c r="I29" s="411"/>
    </row>
    <row r="30" spans="1:9" ht="18" customHeight="1" thickBot="1">
      <c r="A30" s="203"/>
      <c r="B30" s="200"/>
      <c r="C30" s="195" t="s">
        <v>260</v>
      </c>
      <c r="D30" s="166">
        <f>SUM(D10:D29)</f>
        <v>2166181</v>
      </c>
      <c r="E30" s="166">
        <f>SUM(E10:E28)</f>
        <v>1627515.1400000001</v>
      </c>
      <c r="F30" s="166">
        <f>SUM(F10:F28)</f>
        <v>0</v>
      </c>
      <c r="G30" s="166">
        <f>SUM(G10:G28)</f>
        <v>1627515.1400000001</v>
      </c>
      <c r="H30" s="166">
        <f>SUM(H10:H28)</f>
        <v>1627515.1400000001</v>
      </c>
      <c r="I30" s="167">
        <f>SUM(I10:I28)</f>
        <v>301.96</v>
      </c>
    </row>
    <row r="31" spans="1:9" ht="17.25" customHeight="1" thickBot="1">
      <c r="A31" s="417">
        <v>700</v>
      </c>
      <c r="B31" s="205">
        <v>70005</v>
      </c>
      <c r="C31" s="111" t="s">
        <v>175</v>
      </c>
      <c r="D31" s="163">
        <v>660000</v>
      </c>
      <c r="E31" s="163">
        <v>204303.34</v>
      </c>
      <c r="F31" s="164" t="s">
        <v>167</v>
      </c>
      <c r="G31" s="163">
        <f>SUM(E31:F31)</f>
        <v>204303.34</v>
      </c>
      <c r="H31" s="163">
        <f>SUM(E31)</f>
        <v>204303.34</v>
      </c>
      <c r="I31" s="190">
        <v>32146.3</v>
      </c>
    </row>
    <row r="32" spans="1:9" ht="17.25" customHeight="1" thickBot="1">
      <c r="A32" s="119"/>
      <c r="B32" s="231"/>
      <c r="C32" s="195" t="s">
        <v>321</v>
      </c>
      <c r="D32" s="166">
        <f aca="true" t="shared" si="5" ref="D32:I32">SUM(D31)</f>
        <v>660000</v>
      </c>
      <c r="E32" s="166">
        <f t="shared" si="5"/>
        <v>204303.34</v>
      </c>
      <c r="F32" s="166">
        <f t="shared" si="5"/>
        <v>0</v>
      </c>
      <c r="G32" s="166">
        <f t="shared" si="5"/>
        <v>204303.34</v>
      </c>
      <c r="H32" s="166">
        <f t="shared" si="5"/>
        <v>204303.34</v>
      </c>
      <c r="I32" s="167">
        <f t="shared" si="5"/>
        <v>32146.3</v>
      </c>
    </row>
    <row r="33" spans="1:9" ht="17.25" customHeight="1" thickBot="1">
      <c r="A33" s="417">
        <v>700</v>
      </c>
      <c r="B33" s="205">
        <v>70095</v>
      </c>
      <c r="C33" s="191" t="s">
        <v>318</v>
      </c>
      <c r="D33" s="163">
        <v>60000</v>
      </c>
      <c r="E33" s="163">
        <v>5000</v>
      </c>
      <c r="F33" s="164"/>
      <c r="G33" s="168">
        <f>SUM(E33:F33)</f>
        <v>5000</v>
      </c>
      <c r="H33" s="168">
        <f>SUM(E33)</f>
        <v>5000</v>
      </c>
      <c r="I33" s="190">
        <v>372.77</v>
      </c>
    </row>
    <row r="34" spans="1:9" ht="17.25" customHeight="1" thickBot="1">
      <c r="A34" s="203"/>
      <c r="B34" s="200"/>
      <c r="C34" s="195" t="s">
        <v>320</v>
      </c>
      <c r="D34" s="166">
        <f aca="true" t="shared" si="6" ref="D34:I34">SUM(D33)</f>
        <v>60000</v>
      </c>
      <c r="E34" s="166">
        <f t="shared" si="6"/>
        <v>5000</v>
      </c>
      <c r="F34" s="166">
        <f t="shared" si="6"/>
        <v>0</v>
      </c>
      <c r="G34" s="166">
        <f t="shared" si="6"/>
        <v>5000</v>
      </c>
      <c r="H34" s="166">
        <f t="shared" si="6"/>
        <v>5000</v>
      </c>
      <c r="I34" s="166">
        <f t="shared" si="6"/>
        <v>372.77</v>
      </c>
    </row>
    <row r="35" spans="1:9" ht="17.25" customHeight="1" thickBot="1">
      <c r="A35" s="423"/>
      <c r="B35" s="424"/>
      <c r="C35" s="195" t="s">
        <v>319</v>
      </c>
      <c r="D35" s="425">
        <f aca="true" t="shared" si="7" ref="D35:I35">SUM(D32+D34)</f>
        <v>720000</v>
      </c>
      <c r="E35" s="425">
        <f t="shared" si="7"/>
        <v>209303.34</v>
      </c>
      <c r="F35" s="425">
        <f t="shared" si="7"/>
        <v>0</v>
      </c>
      <c r="G35" s="425">
        <f t="shared" si="7"/>
        <v>209303.34</v>
      </c>
      <c r="H35" s="425">
        <f t="shared" si="7"/>
        <v>209303.34</v>
      </c>
      <c r="I35" s="425">
        <f t="shared" si="7"/>
        <v>32519.07</v>
      </c>
    </row>
    <row r="36" spans="1:9" ht="18" customHeight="1">
      <c r="A36" s="416">
        <v>750</v>
      </c>
      <c r="B36" s="331">
        <v>75023</v>
      </c>
      <c r="C36" s="332" t="s">
        <v>176</v>
      </c>
      <c r="D36" s="333">
        <v>112000</v>
      </c>
      <c r="E36" s="333">
        <v>111697.42</v>
      </c>
      <c r="F36" s="334"/>
      <c r="G36" s="333">
        <f>SUM(E36:F36)</f>
        <v>111697.42</v>
      </c>
      <c r="H36" s="333">
        <f>SUM(E36)</f>
        <v>111697.42</v>
      </c>
      <c r="I36" s="335"/>
    </row>
    <row r="37" spans="1:9" ht="17.25" customHeight="1">
      <c r="A37" s="417">
        <v>750</v>
      </c>
      <c r="B37" s="205">
        <v>75023</v>
      </c>
      <c r="C37" s="206" t="s">
        <v>261</v>
      </c>
      <c r="D37" s="163">
        <v>70000</v>
      </c>
      <c r="E37" s="163">
        <v>70000</v>
      </c>
      <c r="F37" s="164"/>
      <c r="G37" s="171">
        <f>SUM(E37:F37)</f>
        <v>70000</v>
      </c>
      <c r="H37" s="171">
        <f>SUM(E37)</f>
        <v>70000</v>
      </c>
      <c r="I37" s="189"/>
    </row>
    <row r="38" spans="1:9" ht="24.75" customHeight="1">
      <c r="A38" s="413">
        <v>750</v>
      </c>
      <c r="B38" s="100">
        <v>75023</v>
      </c>
      <c r="C38" s="27" t="s">
        <v>290</v>
      </c>
      <c r="D38" s="162">
        <v>55000</v>
      </c>
      <c r="E38" s="162">
        <v>55000</v>
      </c>
      <c r="F38" s="160"/>
      <c r="G38" s="162">
        <f>SUM(E38:F38)</f>
        <v>55000</v>
      </c>
      <c r="H38" s="162">
        <f>SUM(E38)</f>
        <v>55000</v>
      </c>
      <c r="I38" s="418"/>
    </row>
    <row r="39" spans="1:9" ht="26.25" customHeight="1" thickBot="1">
      <c r="A39" s="417">
        <v>750</v>
      </c>
      <c r="B39" s="205">
        <v>75023</v>
      </c>
      <c r="C39" s="206" t="s">
        <v>262</v>
      </c>
      <c r="D39" s="163">
        <v>365000</v>
      </c>
      <c r="E39" s="163">
        <v>365000</v>
      </c>
      <c r="F39" s="164" t="s">
        <v>167</v>
      </c>
      <c r="G39" s="163">
        <f>SUM(E39:F39)</f>
        <v>365000</v>
      </c>
      <c r="H39" s="163">
        <f>SUM(E39)</f>
        <v>365000</v>
      </c>
      <c r="I39" s="190"/>
    </row>
    <row r="40" spans="1:9" ht="16.5" customHeight="1" thickBot="1">
      <c r="A40" s="203"/>
      <c r="B40" s="200"/>
      <c r="C40" s="195" t="s">
        <v>177</v>
      </c>
      <c r="D40" s="166">
        <f aca="true" t="shared" si="8" ref="D40:I40">SUM(D36:D39)</f>
        <v>602000</v>
      </c>
      <c r="E40" s="166">
        <f t="shared" si="8"/>
        <v>601697.4199999999</v>
      </c>
      <c r="F40" s="166">
        <f t="shared" si="8"/>
        <v>0</v>
      </c>
      <c r="G40" s="166">
        <f t="shared" si="8"/>
        <v>601697.4199999999</v>
      </c>
      <c r="H40" s="166">
        <f t="shared" si="8"/>
        <v>601697.4199999999</v>
      </c>
      <c r="I40" s="167">
        <f t="shared" si="8"/>
        <v>0</v>
      </c>
    </row>
    <row r="41" spans="1:9" ht="16.5" customHeight="1">
      <c r="A41" s="412">
        <v>801</v>
      </c>
      <c r="B41" s="198">
        <v>80101</v>
      </c>
      <c r="C41" s="27" t="s">
        <v>263</v>
      </c>
      <c r="D41" s="168">
        <v>20000</v>
      </c>
      <c r="E41" s="168"/>
      <c r="F41" s="168"/>
      <c r="G41" s="162">
        <f>SUM(E41:F41)</f>
        <v>0</v>
      </c>
      <c r="H41" s="162">
        <f>SUM(E41)</f>
        <v>0</v>
      </c>
      <c r="I41" s="175"/>
    </row>
    <row r="42" spans="1:9" ht="27" customHeight="1">
      <c r="A42" s="413">
        <v>801</v>
      </c>
      <c r="B42" s="100">
        <v>80101</v>
      </c>
      <c r="C42" s="27" t="s">
        <v>291</v>
      </c>
      <c r="D42" s="162">
        <v>20000</v>
      </c>
      <c r="E42" s="162">
        <v>20000.02</v>
      </c>
      <c r="F42" s="162"/>
      <c r="G42" s="162">
        <f>SUM(E42:F42)</f>
        <v>20000.02</v>
      </c>
      <c r="H42" s="162">
        <f>SUM(E42)</f>
        <v>20000.02</v>
      </c>
      <c r="I42" s="419"/>
    </row>
    <row r="43" spans="1:9" ht="27" customHeight="1" thickBot="1">
      <c r="A43" s="414">
        <v>801</v>
      </c>
      <c r="B43" s="199">
        <v>80101</v>
      </c>
      <c r="C43" s="25" t="s">
        <v>316</v>
      </c>
      <c r="D43" s="171">
        <v>6538</v>
      </c>
      <c r="E43" s="171">
        <v>6537.58</v>
      </c>
      <c r="F43" s="171"/>
      <c r="G43" s="171">
        <f>SUM(E43:F43)</f>
        <v>6537.58</v>
      </c>
      <c r="H43" s="171">
        <f>SUM(E43)</f>
        <v>6537.58</v>
      </c>
      <c r="I43" s="415"/>
    </row>
    <row r="44" spans="1:9" ht="20.25" customHeight="1" thickBot="1">
      <c r="A44" s="203"/>
      <c r="B44" s="200"/>
      <c r="C44" s="195" t="s">
        <v>179</v>
      </c>
      <c r="D44" s="166">
        <f aca="true" t="shared" si="9" ref="D44:I44">SUM(D41:D43)</f>
        <v>46538</v>
      </c>
      <c r="E44" s="166">
        <f t="shared" si="9"/>
        <v>26537.6</v>
      </c>
      <c r="F44" s="166">
        <f t="shared" si="9"/>
        <v>0</v>
      </c>
      <c r="G44" s="166">
        <f t="shared" si="9"/>
        <v>26537.6</v>
      </c>
      <c r="H44" s="166">
        <f t="shared" si="9"/>
        <v>26537.6</v>
      </c>
      <c r="I44" s="166">
        <f t="shared" si="9"/>
        <v>0</v>
      </c>
    </row>
    <row r="45" spans="1:9" ht="27" customHeight="1" thickBot="1">
      <c r="A45" s="417">
        <v>801</v>
      </c>
      <c r="B45" s="205">
        <v>80104</v>
      </c>
      <c r="C45" s="432" t="s">
        <v>317</v>
      </c>
      <c r="D45" s="163">
        <v>4209</v>
      </c>
      <c r="E45" s="163">
        <v>4209</v>
      </c>
      <c r="F45" s="163" t="s">
        <v>22</v>
      </c>
      <c r="G45" s="171">
        <f>SUM(E45:F45)</f>
        <v>4209</v>
      </c>
      <c r="H45" s="171">
        <f>SUM(E45)</f>
        <v>4209</v>
      </c>
      <c r="I45" s="190"/>
    </row>
    <row r="46" spans="1:9" ht="16.5" customHeight="1" thickBot="1">
      <c r="A46" s="203"/>
      <c r="B46" s="200"/>
      <c r="C46" s="195" t="s">
        <v>327</v>
      </c>
      <c r="D46" s="166">
        <f aca="true" t="shared" si="10" ref="D46:I46">SUM(D45)</f>
        <v>4209</v>
      </c>
      <c r="E46" s="166">
        <f t="shared" si="10"/>
        <v>4209</v>
      </c>
      <c r="F46" s="166">
        <f t="shared" si="10"/>
        <v>0</v>
      </c>
      <c r="G46" s="166">
        <f t="shared" si="10"/>
        <v>4209</v>
      </c>
      <c r="H46" s="166">
        <f t="shared" si="10"/>
        <v>4209</v>
      </c>
      <c r="I46" s="166">
        <f t="shared" si="10"/>
        <v>0</v>
      </c>
    </row>
    <row r="47" spans="1:9" ht="39.75" customHeight="1">
      <c r="A47" s="412">
        <v>801</v>
      </c>
      <c r="B47" s="198">
        <v>80110</v>
      </c>
      <c r="C47" s="27" t="s">
        <v>264</v>
      </c>
      <c r="D47" s="193">
        <v>1093000</v>
      </c>
      <c r="E47" s="168">
        <v>1092303.59</v>
      </c>
      <c r="F47" s="169" t="s">
        <v>167</v>
      </c>
      <c r="G47" s="162">
        <f>SUM(E47:F47)</f>
        <v>1092303.59</v>
      </c>
      <c r="H47" s="162">
        <f>SUM(E47)</f>
        <v>1092303.59</v>
      </c>
      <c r="I47" s="175">
        <v>95170.09</v>
      </c>
    </row>
    <row r="48" spans="1:9" ht="19.5" customHeight="1" thickBot="1">
      <c r="A48" s="413">
        <v>801</v>
      </c>
      <c r="B48" s="100">
        <v>80110</v>
      </c>
      <c r="C48" s="27" t="s">
        <v>265</v>
      </c>
      <c r="D48" s="192">
        <v>4000</v>
      </c>
      <c r="E48" s="162">
        <v>4000</v>
      </c>
      <c r="F48" s="160" t="s">
        <v>167</v>
      </c>
      <c r="G48" s="162">
        <f>SUM(E48:F48)</f>
        <v>4000</v>
      </c>
      <c r="H48" s="162">
        <f>SUM(E48)</f>
        <v>4000</v>
      </c>
      <c r="I48" s="419"/>
    </row>
    <row r="49" spans="1:9" ht="18.75" customHeight="1" thickBot="1">
      <c r="A49" s="203"/>
      <c r="B49" s="200"/>
      <c r="C49" s="195" t="s">
        <v>178</v>
      </c>
      <c r="D49" s="180">
        <f aca="true" t="shared" si="11" ref="D49:I49">SUM(D47:D48)</f>
        <v>1097000</v>
      </c>
      <c r="E49" s="180">
        <f t="shared" si="11"/>
        <v>1096303.59</v>
      </c>
      <c r="F49" s="180">
        <f t="shared" si="11"/>
        <v>0</v>
      </c>
      <c r="G49" s="180">
        <f t="shared" si="11"/>
        <v>1096303.59</v>
      </c>
      <c r="H49" s="180">
        <f t="shared" si="11"/>
        <v>1096303.59</v>
      </c>
      <c r="I49" s="181">
        <f t="shared" si="11"/>
        <v>95170.09</v>
      </c>
    </row>
    <row r="50" spans="1:9" ht="15" customHeight="1" thickBot="1">
      <c r="A50" s="203"/>
      <c r="B50" s="200"/>
      <c r="C50" s="204" t="s">
        <v>168</v>
      </c>
      <c r="D50" s="166">
        <f aca="true" t="shared" si="12" ref="D50:I50">SUM(D44+D46+D49)</f>
        <v>1147747</v>
      </c>
      <c r="E50" s="166">
        <f t="shared" si="12"/>
        <v>1127050.1900000002</v>
      </c>
      <c r="F50" s="166">
        <f t="shared" si="12"/>
        <v>0</v>
      </c>
      <c r="G50" s="166">
        <f t="shared" si="12"/>
        <v>1127050.1900000002</v>
      </c>
      <c r="H50" s="166">
        <f t="shared" si="12"/>
        <v>1127050.1900000002</v>
      </c>
      <c r="I50" s="166">
        <f t="shared" si="12"/>
        <v>95170.09</v>
      </c>
    </row>
    <row r="51" spans="1:9" ht="28.5" customHeight="1" thickBot="1">
      <c r="A51" s="417">
        <v>852</v>
      </c>
      <c r="B51" s="205">
        <v>85212</v>
      </c>
      <c r="C51" s="330" t="s">
        <v>266</v>
      </c>
      <c r="D51" s="163">
        <v>14924</v>
      </c>
      <c r="E51" s="163">
        <v>14924</v>
      </c>
      <c r="F51" s="163" t="s">
        <v>167</v>
      </c>
      <c r="G51" s="162">
        <f>SUM(E51:F51)</f>
        <v>14924</v>
      </c>
      <c r="H51" s="162">
        <f>SUM(E51)</f>
        <v>14924</v>
      </c>
      <c r="I51" s="165" t="s">
        <v>167</v>
      </c>
    </row>
    <row r="52" spans="1:9" ht="18.75" customHeight="1" thickBot="1">
      <c r="A52" s="203"/>
      <c r="B52" s="200"/>
      <c r="C52" s="195" t="s">
        <v>267</v>
      </c>
      <c r="D52" s="166">
        <f aca="true" t="shared" si="13" ref="D52:I52">SUM(D51)</f>
        <v>14924</v>
      </c>
      <c r="E52" s="166">
        <f t="shared" si="13"/>
        <v>14924</v>
      </c>
      <c r="F52" s="166">
        <f t="shared" si="13"/>
        <v>0</v>
      </c>
      <c r="G52" s="166">
        <f t="shared" si="13"/>
        <v>14924</v>
      </c>
      <c r="H52" s="166">
        <f t="shared" si="13"/>
        <v>14924</v>
      </c>
      <c r="I52" s="167">
        <f t="shared" si="13"/>
        <v>0</v>
      </c>
    </row>
    <row r="53" spans="1:9" ht="27" customHeight="1">
      <c r="A53" s="412">
        <v>900</v>
      </c>
      <c r="B53" s="198">
        <v>90001</v>
      </c>
      <c r="C53" s="27" t="s">
        <v>268</v>
      </c>
      <c r="D53" s="168">
        <v>5500</v>
      </c>
      <c r="E53" s="168">
        <v>5373.4</v>
      </c>
      <c r="F53" s="169"/>
      <c r="G53" s="162">
        <f>SUM(E53:F53)</f>
        <v>5373.4</v>
      </c>
      <c r="H53" s="162">
        <f>SUM(E53)</f>
        <v>5373.4</v>
      </c>
      <c r="I53" s="207">
        <v>161773.85</v>
      </c>
    </row>
    <row r="54" spans="1:9" ht="29.25" customHeight="1">
      <c r="A54" s="413">
        <v>900</v>
      </c>
      <c r="B54" s="100">
        <v>90001</v>
      </c>
      <c r="C54" s="27" t="s">
        <v>269</v>
      </c>
      <c r="D54" s="162">
        <v>53813</v>
      </c>
      <c r="E54" s="162">
        <v>53812.74</v>
      </c>
      <c r="F54" s="160" t="s">
        <v>167</v>
      </c>
      <c r="G54" s="162">
        <f>SUM(E54:F54)</f>
        <v>53812.74</v>
      </c>
      <c r="H54" s="162">
        <f>SUM(E54)</f>
        <v>53812.74</v>
      </c>
      <c r="I54" s="161" t="s">
        <v>167</v>
      </c>
    </row>
    <row r="55" spans="1:9" ht="22.5" customHeight="1" thickBot="1">
      <c r="A55" s="413">
        <v>900</v>
      </c>
      <c r="B55" s="100">
        <v>90001</v>
      </c>
      <c r="C55" s="395" t="s">
        <v>292</v>
      </c>
      <c r="D55" s="192">
        <v>125000</v>
      </c>
      <c r="E55" s="171">
        <v>414.19</v>
      </c>
      <c r="F55" s="172" t="s">
        <v>22</v>
      </c>
      <c r="G55" s="162">
        <f>SUM(E55:F55)</f>
        <v>414.19</v>
      </c>
      <c r="H55" s="162">
        <f>SUM(E55)</f>
        <v>414.19</v>
      </c>
      <c r="I55" s="173"/>
    </row>
    <row r="56" spans="1:9" ht="26.25" customHeight="1" thickBot="1">
      <c r="A56" s="203"/>
      <c r="B56" s="200"/>
      <c r="C56" s="197" t="s">
        <v>180</v>
      </c>
      <c r="D56" s="166">
        <f aca="true" t="shared" si="14" ref="D56:I56">SUM(D53:D55)</f>
        <v>184313</v>
      </c>
      <c r="E56" s="166">
        <f t="shared" si="14"/>
        <v>59600.33</v>
      </c>
      <c r="F56" s="166">
        <f t="shared" si="14"/>
        <v>0</v>
      </c>
      <c r="G56" s="166">
        <f t="shared" si="14"/>
        <v>59600.33</v>
      </c>
      <c r="H56" s="166">
        <f t="shared" si="14"/>
        <v>59600.33</v>
      </c>
      <c r="I56" s="167">
        <f t="shared" si="14"/>
        <v>161773.85</v>
      </c>
    </row>
    <row r="57" spans="1:9" ht="24" customHeight="1" thickBot="1">
      <c r="A57" s="417">
        <v>900</v>
      </c>
      <c r="B57" s="205">
        <v>90004</v>
      </c>
      <c r="C57" s="397" t="s">
        <v>296</v>
      </c>
      <c r="D57" s="163">
        <v>16740</v>
      </c>
      <c r="E57" s="163">
        <v>16740</v>
      </c>
      <c r="F57" s="396"/>
      <c r="G57" s="162">
        <f>SUM(E57:F57)</f>
        <v>16740</v>
      </c>
      <c r="H57" s="162">
        <f>SUM(E57)</f>
        <v>16740</v>
      </c>
      <c r="I57" s="189"/>
    </row>
    <row r="58" spans="1:9" ht="23.25" customHeight="1" thickBot="1">
      <c r="A58" s="203"/>
      <c r="B58" s="200"/>
      <c r="C58" s="197" t="s">
        <v>297</v>
      </c>
      <c r="D58" s="166">
        <f aca="true" t="shared" si="15" ref="D58:I58">SUM(D57)</f>
        <v>16740</v>
      </c>
      <c r="E58" s="166">
        <f t="shared" si="15"/>
        <v>16740</v>
      </c>
      <c r="F58" s="166">
        <f t="shared" si="15"/>
        <v>0</v>
      </c>
      <c r="G58" s="166">
        <f t="shared" si="15"/>
        <v>16740</v>
      </c>
      <c r="H58" s="166">
        <f t="shared" si="15"/>
        <v>16740</v>
      </c>
      <c r="I58" s="167">
        <f t="shared" si="15"/>
        <v>0</v>
      </c>
    </row>
    <row r="59" spans="1:10" ht="24.75" customHeight="1">
      <c r="A59" s="412">
        <v>900</v>
      </c>
      <c r="B59" s="198">
        <v>90015</v>
      </c>
      <c r="C59" s="407" t="s">
        <v>270</v>
      </c>
      <c r="D59" s="168">
        <v>20480</v>
      </c>
      <c r="E59" s="168">
        <v>20476.42</v>
      </c>
      <c r="F59" s="169" t="s">
        <v>167</v>
      </c>
      <c r="G59" s="168">
        <f>SUM(E59:F59)</f>
        <v>20476.42</v>
      </c>
      <c r="H59" s="168">
        <f>SUM(E59)</f>
        <v>20476.42</v>
      </c>
      <c r="I59" s="170" t="s">
        <v>167</v>
      </c>
      <c r="J59" t="s">
        <v>22</v>
      </c>
    </row>
    <row r="60" spans="1:9" ht="24.75" customHeight="1">
      <c r="A60" s="412">
        <v>900</v>
      </c>
      <c r="B60" s="198">
        <v>90015</v>
      </c>
      <c r="C60" s="196" t="s">
        <v>293</v>
      </c>
      <c r="D60" s="162">
        <v>25000</v>
      </c>
      <c r="E60" s="162">
        <v>5490</v>
      </c>
      <c r="F60" s="160"/>
      <c r="G60" s="168">
        <f>SUM(E60:F60)</f>
        <v>5490</v>
      </c>
      <c r="H60" s="168">
        <f>SUM(E60)</f>
        <v>5490</v>
      </c>
      <c r="I60" s="161"/>
    </row>
    <row r="61" spans="1:9" ht="24.75" customHeight="1">
      <c r="A61" s="412">
        <v>900</v>
      </c>
      <c r="B61" s="198">
        <v>90015</v>
      </c>
      <c r="C61" s="196" t="s">
        <v>294</v>
      </c>
      <c r="D61" s="162">
        <v>13520</v>
      </c>
      <c r="E61" s="162">
        <v>12290.49</v>
      </c>
      <c r="F61" s="160"/>
      <c r="G61" s="168">
        <f>SUM(E61:F61)</f>
        <v>12290.49</v>
      </c>
      <c r="H61" s="168">
        <f>SUM(E61)</f>
        <v>12290.49</v>
      </c>
      <c r="I61" s="161"/>
    </row>
    <row r="62" spans="1:9" ht="24.75" customHeight="1" thickBot="1">
      <c r="A62" s="420">
        <v>900</v>
      </c>
      <c r="B62" s="393">
        <v>90015</v>
      </c>
      <c r="C62" s="394" t="s">
        <v>295</v>
      </c>
      <c r="D62" s="391">
        <v>8000</v>
      </c>
      <c r="E62" s="391">
        <v>4186.9</v>
      </c>
      <c r="F62" s="390"/>
      <c r="G62" s="391">
        <f>SUM(E62:F62)</f>
        <v>4186.9</v>
      </c>
      <c r="H62" s="391">
        <f>SUM(E62)</f>
        <v>4186.9</v>
      </c>
      <c r="I62" s="411"/>
    </row>
    <row r="63" spans="1:9" ht="18" customHeight="1" thickBot="1">
      <c r="A63" s="387"/>
      <c r="B63" s="388"/>
      <c r="C63" s="392" t="s">
        <v>181</v>
      </c>
      <c r="D63" s="389">
        <f aca="true" t="shared" si="16" ref="D63:I63">SUM(D59:D62)</f>
        <v>67000</v>
      </c>
      <c r="E63" s="389">
        <f t="shared" si="16"/>
        <v>42443.81</v>
      </c>
      <c r="F63" s="389">
        <f t="shared" si="16"/>
        <v>0</v>
      </c>
      <c r="G63" s="389">
        <f t="shared" si="16"/>
        <v>42443.81</v>
      </c>
      <c r="H63" s="389">
        <f t="shared" si="16"/>
        <v>42443.81</v>
      </c>
      <c r="I63" s="421">
        <f t="shared" si="16"/>
        <v>0</v>
      </c>
    </row>
    <row r="64" spans="1:9" ht="23.25" customHeight="1">
      <c r="A64" s="412">
        <v>900</v>
      </c>
      <c r="B64" s="198">
        <v>90095</v>
      </c>
      <c r="C64" s="330" t="s">
        <v>273</v>
      </c>
      <c r="D64" s="168">
        <v>120000</v>
      </c>
      <c r="E64" s="168">
        <v>119653.89</v>
      </c>
      <c r="F64" s="168"/>
      <c r="G64" s="162">
        <f aca="true" t="shared" si="17" ref="G64:G69">SUM(E64:F64)</f>
        <v>119653.89</v>
      </c>
      <c r="H64" s="162">
        <f aca="true" t="shared" si="18" ref="H64:H69">SUM(E64)</f>
        <v>119653.89</v>
      </c>
      <c r="I64" s="175"/>
    </row>
    <row r="65" spans="1:9" ht="20.25" customHeight="1">
      <c r="A65" s="413">
        <v>900</v>
      </c>
      <c r="B65" s="100">
        <v>90095</v>
      </c>
      <c r="C65" s="330" t="s">
        <v>274</v>
      </c>
      <c r="D65" s="162">
        <v>6089</v>
      </c>
      <c r="E65" s="162">
        <v>6088.3</v>
      </c>
      <c r="F65" s="162"/>
      <c r="G65" s="162">
        <f t="shared" si="17"/>
        <v>6088.3</v>
      </c>
      <c r="H65" s="162">
        <f t="shared" si="18"/>
        <v>6088.3</v>
      </c>
      <c r="I65" s="419"/>
    </row>
    <row r="66" spans="1:9" ht="28.5" customHeight="1">
      <c r="A66" s="413">
        <v>900</v>
      </c>
      <c r="B66" s="100">
        <v>90095</v>
      </c>
      <c r="C66" s="27" t="s">
        <v>275</v>
      </c>
      <c r="D66" s="162">
        <v>70000</v>
      </c>
      <c r="E66" s="162">
        <v>69182.33</v>
      </c>
      <c r="F66" s="162">
        <v>170000</v>
      </c>
      <c r="G66" s="162">
        <f t="shared" si="17"/>
        <v>239182.33000000002</v>
      </c>
      <c r="H66" s="162">
        <f t="shared" si="18"/>
        <v>69182.33</v>
      </c>
      <c r="I66" s="419"/>
    </row>
    <row r="67" spans="1:9" ht="19.5" customHeight="1">
      <c r="A67" s="413">
        <v>900</v>
      </c>
      <c r="B67" s="100">
        <v>90095</v>
      </c>
      <c r="C67" s="330" t="s">
        <v>276</v>
      </c>
      <c r="D67" s="162">
        <v>100000</v>
      </c>
      <c r="E67" s="162"/>
      <c r="F67" s="162"/>
      <c r="G67" s="162">
        <f t="shared" si="17"/>
        <v>0</v>
      </c>
      <c r="H67" s="162">
        <f t="shared" si="18"/>
        <v>0</v>
      </c>
      <c r="I67" s="419"/>
    </row>
    <row r="68" spans="1:9" ht="21" customHeight="1">
      <c r="A68" s="413">
        <v>900</v>
      </c>
      <c r="B68" s="100">
        <v>90095</v>
      </c>
      <c r="C68" s="330" t="s">
        <v>277</v>
      </c>
      <c r="D68" s="162">
        <v>1500</v>
      </c>
      <c r="E68" s="162">
        <v>1500</v>
      </c>
      <c r="F68" s="162"/>
      <c r="G68" s="162">
        <f t="shared" si="17"/>
        <v>1500</v>
      </c>
      <c r="H68" s="162">
        <f t="shared" si="18"/>
        <v>1500</v>
      </c>
      <c r="I68" s="419"/>
    </row>
    <row r="69" spans="1:9" ht="21" customHeight="1" thickBot="1">
      <c r="A69" s="414">
        <v>900</v>
      </c>
      <c r="B69" s="199">
        <v>90095</v>
      </c>
      <c r="C69" s="433" t="s">
        <v>298</v>
      </c>
      <c r="D69" s="171">
        <v>6328</v>
      </c>
      <c r="E69" s="171">
        <v>6328.09</v>
      </c>
      <c r="F69" s="171"/>
      <c r="G69" s="171">
        <f t="shared" si="17"/>
        <v>6328.09</v>
      </c>
      <c r="H69" s="171">
        <f t="shared" si="18"/>
        <v>6328.09</v>
      </c>
      <c r="I69" s="415"/>
    </row>
    <row r="70" spans="1:9" ht="17.25" customHeight="1" thickBot="1">
      <c r="A70" s="203"/>
      <c r="B70" s="200"/>
      <c r="C70" s="197" t="s">
        <v>182</v>
      </c>
      <c r="D70" s="176">
        <f>SUM(D64:D69)</f>
        <v>303917</v>
      </c>
      <c r="E70" s="176">
        <f>SUM(E64:E69)</f>
        <v>202752.61000000002</v>
      </c>
      <c r="F70" s="176">
        <f>SUM(F64:F68)</f>
        <v>170000</v>
      </c>
      <c r="G70" s="176">
        <f>SUM(G64:G69)</f>
        <v>372752.61000000004</v>
      </c>
      <c r="H70" s="176">
        <f>SUM(H64:H69)</f>
        <v>202752.61000000002</v>
      </c>
      <c r="I70" s="422">
        <f>SUM(I64:I68)</f>
        <v>0</v>
      </c>
    </row>
    <row r="71" spans="1:9" ht="15.75" customHeight="1" thickBot="1">
      <c r="A71" s="203"/>
      <c r="B71" s="200"/>
      <c r="C71" s="195" t="s">
        <v>169</v>
      </c>
      <c r="D71" s="176">
        <f aca="true" t="shared" si="19" ref="D71:I71">SUM(D56+D58+D63+D70)</f>
        <v>571970</v>
      </c>
      <c r="E71" s="176">
        <f t="shared" si="19"/>
        <v>321536.75</v>
      </c>
      <c r="F71" s="176">
        <f t="shared" si="19"/>
        <v>170000</v>
      </c>
      <c r="G71" s="176">
        <f t="shared" si="19"/>
        <v>491536.75000000006</v>
      </c>
      <c r="H71" s="176">
        <f t="shared" si="19"/>
        <v>321536.75</v>
      </c>
      <c r="I71" s="422">
        <f t="shared" si="19"/>
        <v>161773.85</v>
      </c>
    </row>
    <row r="72" spans="1:9" ht="38.25" customHeight="1" thickBot="1">
      <c r="A72" s="414">
        <v>926</v>
      </c>
      <c r="B72" s="199">
        <v>92601</v>
      </c>
      <c r="C72" s="25" t="s">
        <v>183</v>
      </c>
      <c r="D72" s="178">
        <v>62000</v>
      </c>
      <c r="E72" s="178">
        <v>61288</v>
      </c>
      <c r="F72" s="177" t="s">
        <v>167</v>
      </c>
      <c r="G72" s="162">
        <f>SUM(E72:F72)</f>
        <v>61288</v>
      </c>
      <c r="H72" s="162">
        <f>SUM(E72)</f>
        <v>61288</v>
      </c>
      <c r="I72" s="201"/>
    </row>
    <row r="73" spans="1:9" ht="20.25" customHeight="1" thickBot="1">
      <c r="A73" s="174"/>
      <c r="B73" s="208"/>
      <c r="C73" s="195" t="s">
        <v>184</v>
      </c>
      <c r="D73" s="180">
        <f aca="true" t="shared" si="20" ref="D73:I73">SUM(D72)</f>
        <v>62000</v>
      </c>
      <c r="E73" s="180">
        <f t="shared" si="20"/>
        <v>61288</v>
      </c>
      <c r="F73" s="180">
        <f t="shared" si="20"/>
        <v>0</v>
      </c>
      <c r="G73" s="180">
        <f t="shared" si="20"/>
        <v>61288</v>
      </c>
      <c r="H73" s="180">
        <f t="shared" si="20"/>
        <v>61288</v>
      </c>
      <c r="I73" s="181">
        <f t="shared" si="20"/>
        <v>0</v>
      </c>
    </row>
    <row r="74" spans="1:9" ht="18.75" customHeight="1" thickBot="1">
      <c r="A74" s="179"/>
      <c r="B74" s="186"/>
      <c r="C74" s="119" t="s">
        <v>170</v>
      </c>
      <c r="D74" s="180">
        <f aca="true" t="shared" si="21" ref="D74:I74">SUM(D9+D30+D35+D40+D50+D52+D71+D73)</f>
        <v>6140447</v>
      </c>
      <c r="E74" s="180">
        <f t="shared" si="21"/>
        <v>4410589.76</v>
      </c>
      <c r="F74" s="180">
        <f t="shared" si="21"/>
        <v>170000</v>
      </c>
      <c r="G74" s="180">
        <f t="shared" si="21"/>
        <v>4580589.76</v>
      </c>
      <c r="H74" s="180">
        <f t="shared" si="21"/>
        <v>4410589.76</v>
      </c>
      <c r="I74" s="180">
        <f t="shared" si="21"/>
        <v>289764.97</v>
      </c>
    </row>
    <row r="75" spans="1:9" ht="12.75">
      <c r="A75" s="80"/>
      <c r="B75" s="187"/>
      <c r="C75" s="80"/>
      <c r="D75" s="80"/>
      <c r="E75" s="80"/>
      <c r="F75" s="80"/>
      <c r="G75" s="80"/>
      <c r="H75" s="80"/>
      <c r="I75" s="80"/>
    </row>
    <row r="76" spans="1:9" ht="12.75">
      <c r="A76" s="80"/>
      <c r="B76" s="187"/>
      <c r="C76" s="80"/>
      <c r="D76" s="80"/>
      <c r="E76" s="80"/>
      <c r="F76" s="80"/>
      <c r="G76" s="80"/>
      <c r="H76" s="80"/>
      <c r="I76" s="80"/>
    </row>
    <row r="77" spans="1:9" ht="12.75">
      <c r="A77" s="80"/>
      <c r="B77" s="187"/>
      <c r="C77" s="80"/>
      <c r="D77" s="80"/>
      <c r="E77" s="80"/>
      <c r="F77" s="80"/>
      <c r="G77" s="80"/>
      <c r="H77" s="80"/>
      <c r="I77" s="80"/>
    </row>
    <row r="78" spans="1:9" ht="12.75">
      <c r="A78" s="80"/>
      <c r="B78" s="187"/>
      <c r="C78" s="80"/>
      <c r="D78" s="80"/>
      <c r="E78" s="80"/>
      <c r="F78" s="80" t="s">
        <v>22</v>
      </c>
      <c r="G78" s="80"/>
      <c r="H78" s="80" t="s">
        <v>22</v>
      </c>
      <c r="I78" s="80"/>
    </row>
    <row r="79" spans="1:9" ht="12.75">
      <c r="A79" s="80"/>
      <c r="B79" s="187"/>
      <c r="C79" s="80"/>
      <c r="D79" s="80"/>
      <c r="E79" s="80"/>
      <c r="F79" s="80"/>
      <c r="G79" s="80"/>
      <c r="H79" s="80"/>
      <c r="I79" s="80"/>
    </row>
    <row r="80" spans="1:9" ht="12.75">
      <c r="A80" s="80"/>
      <c r="B80" s="187"/>
      <c r="C80" s="80"/>
      <c r="D80" s="80"/>
      <c r="E80" s="80"/>
      <c r="F80" s="80"/>
      <c r="G80" s="80"/>
      <c r="H80" s="80"/>
      <c r="I80" s="80"/>
    </row>
    <row r="81" spans="1:9" ht="12.75">
      <c r="A81" s="80"/>
      <c r="B81" s="187"/>
      <c r="C81" s="80"/>
      <c r="D81" s="80"/>
      <c r="E81" s="80"/>
      <c r="F81" s="80"/>
      <c r="G81" s="80"/>
      <c r="H81" s="80"/>
      <c r="I81" s="80"/>
    </row>
    <row r="82" spans="1:9" ht="12.75">
      <c r="A82" s="80"/>
      <c r="B82" s="187"/>
      <c r="C82" s="80"/>
      <c r="D82" s="80"/>
      <c r="E82" s="80"/>
      <c r="F82" s="80"/>
      <c r="G82" s="80"/>
      <c r="H82" s="80"/>
      <c r="I82" s="80"/>
    </row>
    <row r="83" spans="1:9" ht="12.75">
      <c r="A83" s="80"/>
      <c r="B83" s="187"/>
      <c r="C83" s="80"/>
      <c r="D83" s="80"/>
      <c r="E83" s="80"/>
      <c r="F83" s="80"/>
      <c r="G83" s="80"/>
      <c r="H83" s="80"/>
      <c r="I83" s="80"/>
    </row>
    <row r="84" spans="1:9" ht="12.75">
      <c r="A84" s="80"/>
      <c r="B84" s="187"/>
      <c r="C84" s="80"/>
      <c r="D84" s="80"/>
      <c r="E84" s="80"/>
      <c r="F84" s="80"/>
      <c r="G84" s="80"/>
      <c r="H84" s="80"/>
      <c r="I84" s="80"/>
    </row>
    <row r="85" spans="1:9" ht="12.75">
      <c r="A85" s="80"/>
      <c r="B85" s="187"/>
      <c r="C85" s="80"/>
      <c r="D85" s="80"/>
      <c r="E85" s="80"/>
      <c r="F85" s="80"/>
      <c r="G85" s="80"/>
      <c r="H85" s="80"/>
      <c r="I85" s="80"/>
    </row>
    <row r="86" spans="1:9" ht="12.75">
      <c r="A86" s="80"/>
      <c r="B86" s="187"/>
      <c r="C86" s="80"/>
      <c r="D86" s="80"/>
      <c r="E86" s="80"/>
      <c r="F86" s="80"/>
      <c r="G86" s="80"/>
      <c r="H86" s="80"/>
      <c r="I86" s="80"/>
    </row>
    <row r="87" spans="1:9" ht="12.75">
      <c r="A87" s="80"/>
      <c r="B87" s="187"/>
      <c r="C87" s="80"/>
      <c r="D87" s="80"/>
      <c r="E87" s="80"/>
      <c r="F87" s="80"/>
      <c r="G87" s="80"/>
      <c r="H87" s="80"/>
      <c r="I87" s="80"/>
    </row>
    <row r="88" spans="1:9" ht="12.75">
      <c r="A88" s="80"/>
      <c r="B88" s="187"/>
      <c r="C88" s="80"/>
      <c r="D88" s="80"/>
      <c r="E88" s="80"/>
      <c r="F88" s="80"/>
      <c r="G88" s="80"/>
      <c r="H88" s="80"/>
      <c r="I88" s="80"/>
    </row>
    <row r="89" spans="1:9" ht="12.75">
      <c r="A89" s="80"/>
      <c r="B89" s="187"/>
      <c r="C89" s="80"/>
      <c r="D89" s="80"/>
      <c r="E89" s="80"/>
      <c r="F89" s="80"/>
      <c r="G89" s="80"/>
      <c r="H89" s="80"/>
      <c r="I89" s="80"/>
    </row>
    <row r="90" spans="1:9" ht="12.75">
      <c r="A90" s="80"/>
      <c r="B90" s="187"/>
      <c r="C90" s="80"/>
      <c r="D90" s="80"/>
      <c r="E90" s="80"/>
      <c r="F90" s="80"/>
      <c r="G90" s="80"/>
      <c r="H90" s="80"/>
      <c r="I90" s="80"/>
    </row>
    <row r="91" spans="1:9" ht="12.75">
      <c r="A91" s="80"/>
      <c r="B91" s="187"/>
      <c r="C91" s="80"/>
      <c r="D91" s="80"/>
      <c r="E91" s="80"/>
      <c r="F91" s="80"/>
      <c r="G91" s="80"/>
      <c r="H91" s="80"/>
      <c r="I91" s="80"/>
    </row>
    <row r="92" spans="1:9" ht="12.75">
      <c r="A92" s="80"/>
      <c r="B92" s="187"/>
      <c r="C92" s="80"/>
      <c r="D92" s="80"/>
      <c r="E92" s="80"/>
      <c r="F92" s="80"/>
      <c r="G92" s="80"/>
      <c r="H92" s="80"/>
      <c r="I92" s="80"/>
    </row>
  </sheetData>
  <mergeCells count="1"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0"/>
  <sheetViews>
    <sheetView workbookViewId="0" topLeftCell="A1">
      <selection activeCell="J435" sqref="A1:J435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5.75390625" style="0" customWidth="1"/>
    <col min="4" max="4" width="41.00390625" style="0" customWidth="1"/>
    <col min="5" max="5" width="12.625" style="154" customWidth="1"/>
    <col min="6" max="6" width="12.75390625" style="0" customWidth="1"/>
    <col min="7" max="7" width="12.375" style="0" customWidth="1"/>
    <col min="8" max="9" width="6.75390625" style="0" customWidth="1"/>
    <col min="10" max="10" width="11.75390625" style="0" customWidth="1"/>
  </cols>
  <sheetData>
    <row r="1" spans="1:7" ht="18">
      <c r="A1" s="450" t="s">
        <v>299</v>
      </c>
      <c r="B1" s="450"/>
      <c r="C1" s="450"/>
      <c r="D1" s="450"/>
      <c r="E1" s="450"/>
      <c r="F1" s="450"/>
      <c r="G1" s="450"/>
    </row>
    <row r="2" ht="20.25" customHeight="1" thickBot="1"/>
    <row r="3" spans="1:10" ht="38.25" customHeight="1" thickBot="1">
      <c r="A3" s="30" t="s">
        <v>0</v>
      </c>
      <c r="B3" s="31" t="s">
        <v>1</v>
      </c>
      <c r="C3" s="31" t="s">
        <v>32</v>
      </c>
      <c r="D3" s="32" t="s">
        <v>2</v>
      </c>
      <c r="E3" s="384" t="s">
        <v>300</v>
      </c>
      <c r="F3" s="81" t="s">
        <v>226</v>
      </c>
      <c r="G3" s="384" t="s">
        <v>301</v>
      </c>
      <c r="H3" s="132" t="s">
        <v>26</v>
      </c>
      <c r="I3" s="281" t="s">
        <v>25</v>
      </c>
      <c r="J3" s="339" t="s">
        <v>271</v>
      </c>
    </row>
    <row r="4" spans="1:10" ht="13.5" thickBot="1">
      <c r="A4" s="283">
        <v>1</v>
      </c>
      <c r="B4" s="284">
        <v>2</v>
      </c>
      <c r="C4" s="284">
        <v>3</v>
      </c>
      <c r="D4" s="285">
        <v>4</v>
      </c>
      <c r="E4" s="296">
        <v>5</v>
      </c>
      <c r="F4" s="286">
        <v>6</v>
      </c>
      <c r="G4" s="287">
        <v>7</v>
      </c>
      <c r="H4" s="288">
        <v>8</v>
      </c>
      <c r="I4" s="337">
        <v>9</v>
      </c>
      <c r="J4" s="344">
        <v>10</v>
      </c>
    </row>
    <row r="5" spans="1:10" ht="13.5" customHeight="1" thickBot="1" thickTop="1">
      <c r="A5" s="229">
        <v>10</v>
      </c>
      <c r="B5" s="282"/>
      <c r="C5" s="282"/>
      <c r="D5" s="236" t="s">
        <v>81</v>
      </c>
      <c r="E5" s="237">
        <f>SUM(E6+E8+E10+E16)</f>
        <v>1100788</v>
      </c>
      <c r="F5" s="237">
        <f>SUM(F6+F8+F10+F16)</f>
        <v>1010233</v>
      </c>
      <c r="G5" s="253">
        <f>SUM(G6+G8+G10+G16)</f>
        <v>540352</v>
      </c>
      <c r="H5" s="292">
        <f aca="true" t="shared" si="0" ref="H5:H11">(G5/F5)*100</f>
        <v>53.48785874149825</v>
      </c>
      <c r="I5" s="310">
        <f>(G5/E5)*100</f>
        <v>49.087744415818484</v>
      </c>
      <c r="J5" s="237">
        <f>SUM(J6+J8+J10+J16)</f>
        <v>212</v>
      </c>
    </row>
    <row r="6" spans="1:10" ht="13.5" customHeight="1">
      <c r="A6" s="33"/>
      <c r="B6" s="34">
        <v>1010</v>
      </c>
      <c r="C6" s="35"/>
      <c r="D6" s="36" t="s">
        <v>34</v>
      </c>
      <c r="E6" s="72">
        <f>SUM(E7)</f>
        <v>959006</v>
      </c>
      <c r="F6" s="72">
        <f>SUM(F7)</f>
        <v>855625</v>
      </c>
      <c r="G6" s="72">
        <f>SUM(G7)</f>
        <v>447275</v>
      </c>
      <c r="H6" s="293">
        <f t="shared" si="0"/>
        <v>52.27465303140979</v>
      </c>
      <c r="I6" s="293">
        <f>(G6/E6)*100</f>
        <v>46.63943708381387</v>
      </c>
      <c r="J6" s="72">
        <f>SUM(J7)</f>
        <v>0</v>
      </c>
    </row>
    <row r="7" spans="1:10" ht="13.5" customHeight="1">
      <c r="A7" s="10"/>
      <c r="B7" s="11"/>
      <c r="C7" s="18">
        <v>6050</v>
      </c>
      <c r="D7" s="12" t="s">
        <v>172</v>
      </c>
      <c r="E7" s="297">
        <v>959006</v>
      </c>
      <c r="F7" s="65">
        <v>855625</v>
      </c>
      <c r="G7" s="65">
        <v>447275</v>
      </c>
      <c r="H7" s="290">
        <f t="shared" si="0"/>
        <v>52.27465303140979</v>
      </c>
      <c r="I7" s="290">
        <f>(G7/E7)*100</f>
        <v>46.63943708381387</v>
      </c>
      <c r="J7" s="1"/>
    </row>
    <row r="8" spans="1:10" ht="13.5" customHeight="1">
      <c r="A8" s="19"/>
      <c r="B8" s="20">
        <v>1012</v>
      </c>
      <c r="C8" s="22"/>
      <c r="D8" s="21" t="s">
        <v>82</v>
      </c>
      <c r="E8" s="67">
        <f>SUM(E9)</f>
        <v>20188</v>
      </c>
      <c r="F8" s="67">
        <f>SUM(F9)</f>
        <v>23000</v>
      </c>
      <c r="G8" s="67">
        <f>SUM(G9)</f>
        <v>4071</v>
      </c>
      <c r="H8" s="294">
        <f t="shared" si="0"/>
        <v>17.7</v>
      </c>
      <c r="I8" s="290"/>
      <c r="J8" s="1"/>
    </row>
    <row r="9" spans="1:10" ht="13.5" customHeight="1">
      <c r="A9" s="10"/>
      <c r="B9" s="11"/>
      <c r="C9" s="18">
        <v>4210</v>
      </c>
      <c r="D9" s="12" t="s">
        <v>104</v>
      </c>
      <c r="E9" s="297">
        <v>20188</v>
      </c>
      <c r="F9" s="65">
        <v>23000</v>
      </c>
      <c r="G9" s="65">
        <v>4071</v>
      </c>
      <c r="H9" s="290">
        <f t="shared" si="0"/>
        <v>17.7</v>
      </c>
      <c r="I9" s="290"/>
      <c r="J9" s="1"/>
    </row>
    <row r="10" spans="1:10" ht="13.5" customHeight="1">
      <c r="A10" s="10"/>
      <c r="B10" s="20">
        <v>1030</v>
      </c>
      <c r="C10" s="18"/>
      <c r="D10" s="21" t="s">
        <v>138</v>
      </c>
      <c r="E10" s="298">
        <f>SUM(E11:E15)</f>
        <v>23281</v>
      </c>
      <c r="F10" s="67">
        <f>SUM(F11)</f>
        <v>22200</v>
      </c>
      <c r="G10" s="67">
        <f>SUM(G11)</f>
        <v>22199</v>
      </c>
      <c r="H10" s="294">
        <f t="shared" si="0"/>
        <v>99.99549549549549</v>
      </c>
      <c r="I10" s="290">
        <f aca="true" t="shared" si="1" ref="I10:I82">(G10/E10)*100</f>
        <v>95.35243331472016</v>
      </c>
      <c r="J10" s="67">
        <f>SUM(J11)</f>
        <v>0</v>
      </c>
    </row>
    <row r="11" spans="1:10" ht="24" customHeight="1">
      <c r="A11" s="10"/>
      <c r="B11" s="11"/>
      <c r="C11" s="18">
        <v>2850</v>
      </c>
      <c r="D11" s="12" t="s">
        <v>105</v>
      </c>
      <c r="E11" s="297">
        <v>21407</v>
      </c>
      <c r="F11" s="65">
        <v>22200</v>
      </c>
      <c r="G11" s="65">
        <v>22199</v>
      </c>
      <c r="H11" s="290">
        <f t="shared" si="0"/>
        <v>99.99549549549549</v>
      </c>
      <c r="I11" s="290">
        <f t="shared" si="1"/>
        <v>103.69972438921849</v>
      </c>
      <c r="J11" s="1"/>
    </row>
    <row r="12" spans="1:10" ht="13.5" customHeight="1">
      <c r="A12" s="10"/>
      <c r="B12" s="11"/>
      <c r="C12" s="18">
        <v>4110</v>
      </c>
      <c r="D12" s="12" t="s">
        <v>29</v>
      </c>
      <c r="E12" s="297">
        <v>172</v>
      </c>
      <c r="F12" s="65"/>
      <c r="G12" s="65"/>
      <c r="H12" s="290"/>
      <c r="I12" s="290">
        <f t="shared" si="1"/>
        <v>0</v>
      </c>
      <c r="J12" s="1"/>
    </row>
    <row r="13" spans="1:10" ht="13.5" customHeight="1">
      <c r="A13" s="10"/>
      <c r="B13" s="11"/>
      <c r="C13" s="18">
        <v>4120</v>
      </c>
      <c r="D13" s="12" t="s">
        <v>27</v>
      </c>
      <c r="E13" s="297">
        <v>25</v>
      </c>
      <c r="F13" s="65"/>
      <c r="G13" s="65"/>
      <c r="H13" s="290"/>
      <c r="I13" s="290">
        <f t="shared" si="1"/>
        <v>0</v>
      </c>
      <c r="J13" s="1"/>
    </row>
    <row r="14" spans="1:10" ht="13.5" customHeight="1">
      <c r="A14" s="10"/>
      <c r="B14" s="11"/>
      <c r="C14" s="18">
        <v>4210</v>
      </c>
      <c r="D14" s="12" t="s">
        <v>104</v>
      </c>
      <c r="E14" s="297">
        <v>671</v>
      </c>
      <c r="F14" s="65"/>
      <c r="G14" s="65"/>
      <c r="H14" s="290"/>
      <c r="I14" s="290">
        <f t="shared" si="1"/>
        <v>0</v>
      </c>
      <c r="J14" s="1"/>
    </row>
    <row r="15" spans="1:10" ht="13.5" customHeight="1">
      <c r="A15" s="10"/>
      <c r="B15" s="11"/>
      <c r="C15" s="18">
        <v>4300</v>
      </c>
      <c r="D15" s="12" t="s">
        <v>106</v>
      </c>
      <c r="E15" s="297">
        <v>1006</v>
      </c>
      <c r="F15" s="65"/>
      <c r="G15" s="65"/>
      <c r="H15" s="290"/>
      <c r="I15" s="290">
        <f t="shared" si="1"/>
        <v>0</v>
      </c>
      <c r="J15" s="1"/>
    </row>
    <row r="16" spans="1:10" ht="13.5" customHeight="1">
      <c r="A16" s="10"/>
      <c r="B16" s="20">
        <v>1095</v>
      </c>
      <c r="C16" s="22"/>
      <c r="D16" s="23" t="s">
        <v>3</v>
      </c>
      <c r="E16" s="67">
        <f>SUM(E17:E21)</f>
        <v>98313</v>
      </c>
      <c r="F16" s="67">
        <f>SUM(F17:F21)</f>
        <v>109408</v>
      </c>
      <c r="G16" s="67">
        <f>SUM(G17:G20)</f>
        <v>66807</v>
      </c>
      <c r="H16" s="294">
        <f aca="true" t="shared" si="2" ref="H16:H31">(G16/F16)*100</f>
        <v>61.062262357414454</v>
      </c>
      <c r="I16" s="290">
        <f t="shared" si="1"/>
        <v>67.95337340941686</v>
      </c>
      <c r="J16" s="67">
        <f>SUM(J19:J20)</f>
        <v>212</v>
      </c>
    </row>
    <row r="17" spans="1:10" ht="13.5" customHeight="1">
      <c r="A17" s="10"/>
      <c r="B17" s="20"/>
      <c r="C17" s="18">
        <v>2820</v>
      </c>
      <c r="D17" s="13" t="s">
        <v>278</v>
      </c>
      <c r="E17" s="255">
        <v>500</v>
      </c>
      <c r="F17" s="65"/>
      <c r="G17" s="65"/>
      <c r="H17" s="290"/>
      <c r="I17" s="290"/>
      <c r="J17" s="65"/>
    </row>
    <row r="18" spans="1:10" ht="13.5" customHeight="1">
      <c r="A18" s="10"/>
      <c r="B18" s="20"/>
      <c r="C18" s="18">
        <v>4150</v>
      </c>
      <c r="D18" s="13" t="s">
        <v>302</v>
      </c>
      <c r="E18" s="255"/>
      <c r="F18" s="65">
        <v>25000</v>
      </c>
      <c r="G18" s="65">
        <v>25000</v>
      </c>
      <c r="H18" s="290">
        <f t="shared" si="2"/>
        <v>100</v>
      </c>
      <c r="I18" s="290"/>
      <c r="J18" s="65"/>
    </row>
    <row r="19" spans="1:10" ht="13.5" customHeight="1">
      <c r="A19" s="10"/>
      <c r="B19" s="11"/>
      <c r="C19" s="18">
        <v>4210</v>
      </c>
      <c r="D19" s="13" t="s">
        <v>104</v>
      </c>
      <c r="E19" s="255">
        <v>4106</v>
      </c>
      <c r="F19" s="65">
        <v>5000</v>
      </c>
      <c r="G19" s="65"/>
      <c r="H19" s="290">
        <f t="shared" si="2"/>
        <v>0</v>
      </c>
      <c r="I19" s="290">
        <f t="shared" si="1"/>
        <v>0</v>
      </c>
      <c r="J19" s="1"/>
    </row>
    <row r="20" spans="1:10" ht="13.5" customHeight="1">
      <c r="A20" s="10"/>
      <c r="B20" s="11"/>
      <c r="C20" s="26">
        <v>4300</v>
      </c>
      <c r="D20" s="47" t="s">
        <v>106</v>
      </c>
      <c r="E20" s="65">
        <v>64007</v>
      </c>
      <c r="F20" s="65">
        <v>79408</v>
      </c>
      <c r="G20" s="65">
        <v>41807</v>
      </c>
      <c r="H20" s="290">
        <f t="shared" si="2"/>
        <v>52.64834777352407</v>
      </c>
      <c r="I20" s="290">
        <f t="shared" si="1"/>
        <v>65.31629353039511</v>
      </c>
      <c r="J20" s="47">
        <v>212</v>
      </c>
    </row>
    <row r="21" spans="1:10" ht="29.25" customHeight="1" thickBot="1">
      <c r="A21" s="301"/>
      <c r="B21" s="302"/>
      <c r="C21" s="303">
        <v>6010</v>
      </c>
      <c r="D21" s="25" t="s">
        <v>107</v>
      </c>
      <c r="E21" s="82">
        <v>29700</v>
      </c>
      <c r="F21" s="82"/>
      <c r="G21" s="139"/>
      <c r="H21" s="346"/>
      <c r="I21" s="363"/>
      <c r="J21" s="365"/>
    </row>
    <row r="22" spans="1:10" ht="15" customHeight="1" thickBot="1">
      <c r="A22" s="219">
        <v>600</v>
      </c>
      <c r="B22" s="220"/>
      <c r="C22" s="223"/>
      <c r="D22" s="224" t="s">
        <v>36</v>
      </c>
      <c r="E22" s="222">
        <f>SUM(E23+E27+E29)</f>
        <v>3421969</v>
      </c>
      <c r="F22" s="222">
        <f>SUM(F23+F27+F29)</f>
        <v>5267955</v>
      </c>
      <c r="G22" s="222">
        <f>SUM(G23+G27+G29)</f>
        <v>4234258</v>
      </c>
      <c r="H22" s="295">
        <f t="shared" si="2"/>
        <v>80.37764179838285</v>
      </c>
      <c r="I22" s="314">
        <f t="shared" si="1"/>
        <v>123.73747395140049</v>
      </c>
      <c r="J22" s="222">
        <f>SUM(J23+J29)</f>
        <v>81696</v>
      </c>
    </row>
    <row r="23" spans="1:10" ht="15" customHeight="1">
      <c r="A23" s="39"/>
      <c r="B23" s="34">
        <v>60004</v>
      </c>
      <c r="C23" s="40"/>
      <c r="D23" s="41" t="s">
        <v>83</v>
      </c>
      <c r="E23" s="72">
        <f>SUM(E24:E26)</f>
        <v>1267573</v>
      </c>
      <c r="F23" s="72">
        <f>SUM(F25:F26)</f>
        <v>1036000</v>
      </c>
      <c r="G23" s="72">
        <f>SUM(G25:G26)</f>
        <v>1024732</v>
      </c>
      <c r="H23" s="293">
        <f t="shared" si="2"/>
        <v>98.91235521235521</v>
      </c>
      <c r="I23" s="293">
        <f t="shared" si="1"/>
        <v>80.84205012255704</v>
      </c>
      <c r="J23" s="72">
        <f>SUM(J25:J26)</f>
        <v>35950</v>
      </c>
    </row>
    <row r="24" spans="1:10" ht="15" customHeight="1">
      <c r="A24" s="39"/>
      <c r="B24" s="34"/>
      <c r="C24" s="114">
        <v>4150</v>
      </c>
      <c r="D24" s="113" t="s">
        <v>302</v>
      </c>
      <c r="E24" s="300">
        <v>329598</v>
      </c>
      <c r="F24" s="83"/>
      <c r="G24" s="83"/>
      <c r="H24" s="289"/>
      <c r="I24" s="289"/>
      <c r="J24" s="83"/>
    </row>
    <row r="25" spans="1:10" ht="15" customHeight="1">
      <c r="A25" s="10"/>
      <c r="B25" s="11"/>
      <c r="C25" s="18">
        <v>4300</v>
      </c>
      <c r="D25" s="13" t="s">
        <v>106</v>
      </c>
      <c r="E25" s="255">
        <v>574975</v>
      </c>
      <c r="F25" s="65">
        <v>536000</v>
      </c>
      <c r="G25" s="65">
        <v>524732</v>
      </c>
      <c r="H25" s="290">
        <f t="shared" si="2"/>
        <v>97.89776119402985</v>
      </c>
      <c r="I25" s="290">
        <f t="shared" si="1"/>
        <v>91.26170703074047</v>
      </c>
      <c r="J25" s="65">
        <v>35950</v>
      </c>
    </row>
    <row r="26" spans="1:10" ht="27.75" customHeight="1">
      <c r="A26" s="10"/>
      <c r="B26" s="11"/>
      <c r="C26" s="24">
        <v>6010</v>
      </c>
      <c r="D26" s="25" t="s">
        <v>107</v>
      </c>
      <c r="E26" s="121">
        <v>363000</v>
      </c>
      <c r="F26" s="65">
        <v>500000</v>
      </c>
      <c r="G26" s="65">
        <v>500000</v>
      </c>
      <c r="H26" s="290">
        <f t="shared" si="2"/>
        <v>100</v>
      </c>
      <c r="I26" s="290">
        <f t="shared" si="1"/>
        <v>137.7410468319559</v>
      </c>
      <c r="J26" s="1"/>
    </row>
    <row r="27" spans="1:10" ht="13.5" customHeight="1">
      <c r="A27" s="10"/>
      <c r="B27" s="20">
        <v>60013</v>
      </c>
      <c r="C27" s="37"/>
      <c r="D27" s="23" t="s">
        <v>139</v>
      </c>
      <c r="E27" s="67">
        <f>SUM(E28)</f>
        <v>102356</v>
      </c>
      <c r="F27" s="67">
        <f>SUM(F28)</f>
        <v>224400</v>
      </c>
      <c r="G27" s="67">
        <f>SUM(G28)</f>
        <v>224356</v>
      </c>
      <c r="H27" s="294"/>
      <c r="I27" s="294"/>
      <c r="J27" s="5"/>
    </row>
    <row r="28" spans="1:10" ht="13.5" customHeight="1">
      <c r="A28" s="10"/>
      <c r="B28" s="11"/>
      <c r="C28" s="37">
        <v>4270</v>
      </c>
      <c r="D28" s="38" t="s">
        <v>109</v>
      </c>
      <c r="E28" s="121">
        <v>102356</v>
      </c>
      <c r="F28" s="65">
        <v>224400</v>
      </c>
      <c r="G28" s="65">
        <v>224356</v>
      </c>
      <c r="H28" s="290"/>
      <c r="I28" s="290"/>
      <c r="J28" s="1"/>
    </row>
    <row r="29" spans="1:10" ht="13.5" customHeight="1">
      <c r="A29" s="10"/>
      <c r="B29" s="20">
        <v>60016</v>
      </c>
      <c r="C29" s="22"/>
      <c r="D29" s="23" t="s">
        <v>4</v>
      </c>
      <c r="E29" s="67">
        <f>SUM(E30:E38)</f>
        <v>2052040</v>
      </c>
      <c r="F29" s="67">
        <f>SUM(F31:F38)</f>
        <v>4007555</v>
      </c>
      <c r="G29" s="67">
        <f>SUM(G31:G38)</f>
        <v>2985170</v>
      </c>
      <c r="H29" s="290">
        <f t="shared" si="2"/>
        <v>74.48855973280466</v>
      </c>
      <c r="I29" s="290">
        <f t="shared" si="1"/>
        <v>145.47328512114774</v>
      </c>
      <c r="J29" s="67">
        <f>SUM(J31:J38)</f>
        <v>45746</v>
      </c>
    </row>
    <row r="30" spans="1:10" ht="13.5" customHeight="1">
      <c r="A30" s="10"/>
      <c r="B30" s="20"/>
      <c r="C30" s="18">
        <v>3020</v>
      </c>
      <c r="D30" s="13" t="s">
        <v>192</v>
      </c>
      <c r="E30" s="255">
        <v>350</v>
      </c>
      <c r="F30" s="65"/>
      <c r="G30" s="65"/>
      <c r="H30" s="290"/>
      <c r="I30" s="290"/>
      <c r="J30" s="65"/>
    </row>
    <row r="31" spans="1:10" ht="13.5" customHeight="1">
      <c r="A31" s="10"/>
      <c r="B31" s="11"/>
      <c r="C31" s="18">
        <v>4010</v>
      </c>
      <c r="D31" s="13" t="s">
        <v>108</v>
      </c>
      <c r="E31" s="255">
        <v>12741</v>
      </c>
      <c r="F31" s="65">
        <v>42560</v>
      </c>
      <c r="G31" s="65">
        <v>35323</v>
      </c>
      <c r="H31" s="290">
        <f t="shared" si="2"/>
        <v>82.99577067669173</v>
      </c>
      <c r="I31" s="290">
        <f t="shared" si="1"/>
        <v>277.23883525625934</v>
      </c>
      <c r="J31" s="65"/>
    </row>
    <row r="32" spans="1:10" ht="13.5" customHeight="1">
      <c r="A32" s="10"/>
      <c r="B32" s="11"/>
      <c r="C32" s="18">
        <v>4110</v>
      </c>
      <c r="D32" s="13" t="s">
        <v>29</v>
      </c>
      <c r="E32" s="255">
        <v>3296</v>
      </c>
      <c r="F32" s="65">
        <v>7303</v>
      </c>
      <c r="G32" s="65">
        <v>6940</v>
      </c>
      <c r="H32" s="290">
        <f aca="true" t="shared" si="3" ref="H32:H111">(G32/F32)*100</f>
        <v>95.02943995618239</v>
      </c>
      <c r="I32" s="290">
        <f t="shared" si="1"/>
        <v>210.55825242718447</v>
      </c>
      <c r="J32" s="65"/>
    </row>
    <row r="33" spans="1:10" ht="13.5" customHeight="1">
      <c r="A33" s="10"/>
      <c r="B33" s="11"/>
      <c r="C33" s="18">
        <v>4120</v>
      </c>
      <c r="D33" s="13" t="s">
        <v>27</v>
      </c>
      <c r="E33" s="255">
        <v>465</v>
      </c>
      <c r="F33" s="65">
        <v>1024</v>
      </c>
      <c r="G33" s="65">
        <v>556</v>
      </c>
      <c r="H33" s="290">
        <f t="shared" si="3"/>
        <v>54.296875</v>
      </c>
      <c r="I33" s="290">
        <f t="shared" si="1"/>
        <v>119.56989247311829</v>
      </c>
      <c r="J33" s="65"/>
    </row>
    <row r="34" spans="1:10" ht="13.5" customHeight="1">
      <c r="A34" s="10"/>
      <c r="B34" s="11"/>
      <c r="C34" s="18">
        <v>4210</v>
      </c>
      <c r="D34" s="13" t="s">
        <v>104</v>
      </c>
      <c r="E34" s="255">
        <v>92288</v>
      </c>
      <c r="F34" s="65">
        <v>277493</v>
      </c>
      <c r="G34" s="65">
        <v>251588</v>
      </c>
      <c r="H34" s="290">
        <f t="shared" si="3"/>
        <v>90.66462937803837</v>
      </c>
      <c r="I34" s="290">
        <f t="shared" si="1"/>
        <v>272.6118238557559</v>
      </c>
      <c r="J34" s="65">
        <v>568</v>
      </c>
    </row>
    <row r="35" spans="1:10" ht="13.5" customHeight="1">
      <c r="A35" s="10"/>
      <c r="B35" s="11"/>
      <c r="C35" s="18">
        <v>4270</v>
      </c>
      <c r="D35" s="13" t="s">
        <v>109</v>
      </c>
      <c r="E35" s="255">
        <v>733989</v>
      </c>
      <c r="F35" s="65">
        <v>831152</v>
      </c>
      <c r="G35" s="65">
        <v>820970</v>
      </c>
      <c r="H35" s="290">
        <f t="shared" si="3"/>
        <v>98.77495331780469</v>
      </c>
      <c r="I35" s="290">
        <f t="shared" si="1"/>
        <v>111.85045007486487</v>
      </c>
      <c r="J35" s="65">
        <v>23515</v>
      </c>
    </row>
    <row r="36" spans="1:10" ht="13.5" customHeight="1">
      <c r="A36" s="10"/>
      <c r="B36" s="11"/>
      <c r="C36" s="18">
        <v>4300</v>
      </c>
      <c r="D36" s="13" t="s">
        <v>106</v>
      </c>
      <c r="E36" s="255">
        <v>410164</v>
      </c>
      <c r="F36" s="65">
        <v>680842</v>
      </c>
      <c r="G36" s="65">
        <v>241415</v>
      </c>
      <c r="H36" s="290">
        <f t="shared" si="3"/>
        <v>35.458300163620926</v>
      </c>
      <c r="I36" s="290">
        <f t="shared" si="1"/>
        <v>58.85816405145259</v>
      </c>
      <c r="J36" s="65">
        <v>21361</v>
      </c>
    </row>
    <row r="37" spans="1:10" ht="13.5" customHeight="1">
      <c r="A37" s="16"/>
      <c r="B37" s="17"/>
      <c r="C37" s="37">
        <v>4410</v>
      </c>
      <c r="D37" s="42" t="s">
        <v>20</v>
      </c>
      <c r="E37" s="258">
        <v>1169</v>
      </c>
      <c r="F37" s="69">
        <v>1000</v>
      </c>
      <c r="G37" s="69">
        <v>863</v>
      </c>
      <c r="H37" s="291">
        <f t="shared" si="3"/>
        <v>86.3</v>
      </c>
      <c r="I37" s="290">
        <f t="shared" si="1"/>
        <v>73.82378100940976</v>
      </c>
      <c r="J37" s="1"/>
    </row>
    <row r="38" spans="1:10" ht="13.5" customHeight="1" thickBot="1">
      <c r="A38" s="16"/>
      <c r="B38" s="17"/>
      <c r="C38" s="37">
        <v>6050</v>
      </c>
      <c r="D38" s="42" t="s">
        <v>103</v>
      </c>
      <c r="E38" s="258">
        <v>797578</v>
      </c>
      <c r="F38" s="69">
        <v>2166181</v>
      </c>
      <c r="G38" s="69">
        <v>1627515</v>
      </c>
      <c r="H38" s="291">
        <f t="shared" si="3"/>
        <v>75.1329182556767</v>
      </c>
      <c r="I38" s="291">
        <f t="shared" si="1"/>
        <v>204.05715804598424</v>
      </c>
      <c r="J38" s="357">
        <v>302</v>
      </c>
    </row>
    <row r="39" spans="1:10" ht="13.5" customHeight="1" thickBot="1">
      <c r="A39" s="219">
        <v>700</v>
      </c>
      <c r="B39" s="220"/>
      <c r="C39" s="223"/>
      <c r="D39" s="224" t="s">
        <v>5</v>
      </c>
      <c r="E39" s="222">
        <f>SUM(E40+E45)</f>
        <v>3279203</v>
      </c>
      <c r="F39" s="222">
        <f>SUM(F40+F45+F50)</f>
        <v>2804832</v>
      </c>
      <c r="G39" s="222">
        <f>SUM(G40+G45+G50)</f>
        <v>2193918</v>
      </c>
      <c r="H39" s="295">
        <f t="shared" si="3"/>
        <v>78.21923024266694</v>
      </c>
      <c r="I39" s="314">
        <f t="shared" si="1"/>
        <v>66.90400075872095</v>
      </c>
      <c r="J39" s="222">
        <f>SUM(J40+J45+J50)</f>
        <v>99420</v>
      </c>
    </row>
    <row r="40" spans="1:10" ht="13.5" customHeight="1">
      <c r="A40" s="39"/>
      <c r="B40" s="34">
        <v>70005</v>
      </c>
      <c r="C40" s="40"/>
      <c r="D40" s="36" t="s">
        <v>150</v>
      </c>
      <c r="E40" s="72">
        <f>SUM(E41:E44)</f>
        <v>100795</v>
      </c>
      <c r="F40" s="72">
        <f>SUM(F41:F44)</f>
        <v>1716563</v>
      </c>
      <c r="G40" s="72">
        <f>SUM(G41:G44)</f>
        <v>1160775</v>
      </c>
      <c r="H40" s="293">
        <f t="shared" si="3"/>
        <v>67.62204474872172</v>
      </c>
      <c r="I40" s="293">
        <f t="shared" si="1"/>
        <v>1151.6196239892852</v>
      </c>
      <c r="J40" s="72">
        <f>SUM(J41:J44)</f>
        <v>34720</v>
      </c>
    </row>
    <row r="41" spans="1:10" ht="13.5" customHeight="1">
      <c r="A41" s="10"/>
      <c r="B41" s="11"/>
      <c r="C41" s="18">
        <v>4300</v>
      </c>
      <c r="D41" s="12" t="s">
        <v>106</v>
      </c>
      <c r="E41" s="297">
        <v>80214</v>
      </c>
      <c r="F41" s="65">
        <v>156563</v>
      </c>
      <c r="G41" s="65">
        <v>119864</v>
      </c>
      <c r="H41" s="290">
        <f t="shared" si="3"/>
        <v>76.55959581765806</v>
      </c>
      <c r="I41" s="290">
        <f t="shared" si="1"/>
        <v>149.4302740170045</v>
      </c>
      <c r="J41" s="65">
        <v>2574</v>
      </c>
    </row>
    <row r="42" spans="1:10" ht="13.5" customHeight="1">
      <c r="A42" s="10"/>
      <c r="B42" s="11"/>
      <c r="C42" s="18">
        <v>4580</v>
      </c>
      <c r="D42" s="12" t="s">
        <v>68</v>
      </c>
      <c r="E42" s="297">
        <v>97</v>
      </c>
      <c r="F42" s="65"/>
      <c r="G42" s="65"/>
      <c r="H42" s="290"/>
      <c r="I42" s="290">
        <f t="shared" si="1"/>
        <v>0</v>
      </c>
      <c r="J42" s="65"/>
    </row>
    <row r="43" spans="1:10" ht="13.5" customHeight="1">
      <c r="A43" s="10"/>
      <c r="B43" s="11"/>
      <c r="C43" s="18">
        <v>4590</v>
      </c>
      <c r="D43" s="12" t="s">
        <v>188</v>
      </c>
      <c r="E43" s="297"/>
      <c r="F43" s="65">
        <v>900000</v>
      </c>
      <c r="G43" s="65">
        <v>836608</v>
      </c>
      <c r="H43" s="290">
        <f t="shared" si="3"/>
        <v>92.95644444444444</v>
      </c>
      <c r="I43" s="290"/>
      <c r="J43" s="65"/>
    </row>
    <row r="44" spans="1:10" ht="13.5" customHeight="1">
      <c r="A44" s="10"/>
      <c r="B44" s="11"/>
      <c r="C44" s="18">
        <v>6060</v>
      </c>
      <c r="D44" s="12" t="s">
        <v>189</v>
      </c>
      <c r="E44" s="297">
        <v>20484</v>
      </c>
      <c r="F44" s="65">
        <v>660000</v>
      </c>
      <c r="G44" s="65">
        <v>204303</v>
      </c>
      <c r="H44" s="290">
        <f t="shared" si="3"/>
        <v>30.955</v>
      </c>
      <c r="I44" s="290">
        <f t="shared" si="1"/>
        <v>997.3784417106034</v>
      </c>
      <c r="J44" s="65">
        <v>32146</v>
      </c>
    </row>
    <row r="45" spans="1:10" ht="15" customHeight="1">
      <c r="A45" s="10"/>
      <c r="B45" s="20">
        <v>70021</v>
      </c>
      <c r="C45" s="22"/>
      <c r="D45" s="23" t="s">
        <v>110</v>
      </c>
      <c r="E45" s="67">
        <f>SUM(E46:E48)</f>
        <v>3178408</v>
      </c>
      <c r="F45" s="67">
        <f>SUM(F47:F49)</f>
        <v>1028269</v>
      </c>
      <c r="G45" s="67">
        <f>SUM(G47:G49)</f>
        <v>1028143</v>
      </c>
      <c r="H45" s="290">
        <f t="shared" si="3"/>
        <v>99.98774639710038</v>
      </c>
      <c r="I45" s="290">
        <f t="shared" si="1"/>
        <v>32.347735092536894</v>
      </c>
      <c r="J45" s="67">
        <f>SUM(J47:J48)</f>
        <v>64327</v>
      </c>
    </row>
    <row r="46" spans="1:10" ht="15" customHeight="1">
      <c r="A46" s="10"/>
      <c r="B46" s="20"/>
      <c r="C46" s="18">
        <v>4150</v>
      </c>
      <c r="D46" s="13" t="s">
        <v>283</v>
      </c>
      <c r="E46" s="65">
        <v>400000</v>
      </c>
      <c r="F46" s="65"/>
      <c r="G46" s="65"/>
      <c r="H46" s="290"/>
      <c r="I46" s="290"/>
      <c r="J46" s="65"/>
    </row>
    <row r="47" spans="1:10" ht="15" customHeight="1">
      <c r="A47" s="10"/>
      <c r="B47" s="11"/>
      <c r="C47" s="26">
        <v>4270</v>
      </c>
      <c r="D47" s="27" t="s">
        <v>109</v>
      </c>
      <c r="E47" s="110">
        <v>419950</v>
      </c>
      <c r="F47" s="65">
        <v>325832</v>
      </c>
      <c r="G47" s="65">
        <v>325718</v>
      </c>
      <c r="H47" s="290">
        <f t="shared" si="3"/>
        <v>99.96501264455301</v>
      </c>
      <c r="I47" s="290">
        <f t="shared" si="1"/>
        <v>77.56113823074176</v>
      </c>
      <c r="J47" s="65">
        <v>13603</v>
      </c>
    </row>
    <row r="48" spans="1:10" ht="15" customHeight="1">
      <c r="A48" s="10"/>
      <c r="B48" s="11"/>
      <c r="C48" s="26">
        <v>4300</v>
      </c>
      <c r="D48" s="27" t="s">
        <v>106</v>
      </c>
      <c r="E48" s="110">
        <v>2358458</v>
      </c>
      <c r="F48" s="65">
        <v>700437</v>
      </c>
      <c r="G48" s="65">
        <v>700425</v>
      </c>
      <c r="H48" s="261">
        <f t="shared" si="3"/>
        <v>99.9982867838221</v>
      </c>
      <c r="I48" s="261">
        <f t="shared" si="1"/>
        <v>29.698430075922488</v>
      </c>
      <c r="J48" s="65">
        <v>50724</v>
      </c>
    </row>
    <row r="49" spans="1:10" ht="27.75" customHeight="1">
      <c r="A49" s="10"/>
      <c r="B49" s="11"/>
      <c r="C49" s="26">
        <v>4600</v>
      </c>
      <c r="D49" s="27" t="s">
        <v>288</v>
      </c>
      <c r="E49" s="110"/>
      <c r="F49" s="65">
        <v>2000</v>
      </c>
      <c r="G49" s="65">
        <v>2000</v>
      </c>
      <c r="H49" s="261">
        <f t="shared" si="3"/>
        <v>100</v>
      </c>
      <c r="I49" s="261"/>
      <c r="J49" s="65"/>
    </row>
    <row r="50" spans="1:10" ht="15" customHeight="1">
      <c r="A50" s="10"/>
      <c r="B50" s="20">
        <v>70095</v>
      </c>
      <c r="C50" s="28"/>
      <c r="D50" s="29" t="s">
        <v>3</v>
      </c>
      <c r="E50" s="133"/>
      <c r="F50" s="67">
        <f>SUM(F51)</f>
        <v>60000</v>
      </c>
      <c r="G50" s="67">
        <f>SUM(G51)</f>
        <v>5000</v>
      </c>
      <c r="H50" s="262">
        <f t="shared" si="3"/>
        <v>8.333333333333332</v>
      </c>
      <c r="I50" s="262"/>
      <c r="J50" s="67">
        <f>SUM(J51)</f>
        <v>373</v>
      </c>
    </row>
    <row r="51" spans="1:10" ht="15" customHeight="1">
      <c r="A51" s="10"/>
      <c r="B51" s="11"/>
      <c r="C51" s="26">
        <v>6050</v>
      </c>
      <c r="D51" s="27" t="s">
        <v>103</v>
      </c>
      <c r="E51" s="110"/>
      <c r="F51" s="65">
        <v>60000</v>
      </c>
      <c r="G51" s="65">
        <v>5000</v>
      </c>
      <c r="H51" s="261">
        <f t="shared" si="3"/>
        <v>8.333333333333332</v>
      </c>
      <c r="I51" s="261"/>
      <c r="J51" s="65">
        <v>373</v>
      </c>
    </row>
    <row r="52" spans="1:10" ht="15" customHeight="1" thickBot="1">
      <c r="A52" s="229">
        <v>710</v>
      </c>
      <c r="B52" s="377"/>
      <c r="C52" s="378"/>
      <c r="D52" s="379" t="s">
        <v>76</v>
      </c>
      <c r="E52" s="237">
        <f>SUM(E53+E56)</f>
        <v>69769</v>
      </c>
      <c r="F52" s="237">
        <f>SUM(F53+F56)</f>
        <v>353500</v>
      </c>
      <c r="G52" s="253">
        <f>SUM(G53+G56)</f>
        <v>89602</v>
      </c>
      <c r="H52" s="292">
        <f t="shared" si="3"/>
        <v>25.347100424328143</v>
      </c>
      <c r="I52" s="348">
        <f t="shared" si="1"/>
        <v>128.4266651378119</v>
      </c>
      <c r="J52" s="237">
        <f>SUM(J53+J56)</f>
        <v>0</v>
      </c>
    </row>
    <row r="53" spans="1:10" ht="15" customHeight="1">
      <c r="A53" s="39"/>
      <c r="B53" s="34">
        <v>71004</v>
      </c>
      <c r="C53" s="40"/>
      <c r="D53" s="36" t="s">
        <v>84</v>
      </c>
      <c r="E53" s="72">
        <f>SUM(E54)</f>
        <v>59769</v>
      </c>
      <c r="F53" s="72">
        <f>SUM(F54:F55)</f>
        <v>352500</v>
      </c>
      <c r="G53" s="72">
        <f>SUM(G54:G55)</f>
        <v>88602</v>
      </c>
      <c r="H53" s="293">
        <f t="shared" si="3"/>
        <v>25.13531914893617</v>
      </c>
      <c r="I53" s="293">
        <f t="shared" si="1"/>
        <v>148.24072679817297</v>
      </c>
      <c r="J53" s="72">
        <f>SUM(J54)</f>
        <v>0</v>
      </c>
    </row>
    <row r="54" spans="1:10" ht="15" customHeight="1">
      <c r="A54" s="10"/>
      <c r="B54" s="11"/>
      <c r="C54" s="26">
        <v>4300</v>
      </c>
      <c r="D54" s="27" t="s">
        <v>106</v>
      </c>
      <c r="E54" s="110">
        <v>59769</v>
      </c>
      <c r="F54" s="65">
        <v>352170</v>
      </c>
      <c r="G54" s="65">
        <v>88272</v>
      </c>
      <c r="H54" s="290">
        <f t="shared" si="3"/>
        <v>25.065167390748787</v>
      </c>
      <c r="I54" s="290">
        <f t="shared" si="1"/>
        <v>147.68860111429</v>
      </c>
      <c r="J54" s="65"/>
    </row>
    <row r="55" spans="1:10" ht="15" customHeight="1">
      <c r="A55" s="10"/>
      <c r="B55" s="380"/>
      <c r="C55" s="381">
        <v>4410</v>
      </c>
      <c r="D55" s="191" t="s">
        <v>20</v>
      </c>
      <c r="E55" s="382"/>
      <c r="F55" s="65">
        <v>330</v>
      </c>
      <c r="G55" s="65">
        <v>330</v>
      </c>
      <c r="H55" s="290">
        <f t="shared" si="3"/>
        <v>100</v>
      </c>
      <c r="I55" s="290"/>
      <c r="J55" s="65"/>
    </row>
    <row r="56" spans="1:10" ht="15" customHeight="1">
      <c r="A56" s="10"/>
      <c r="B56" s="93">
        <v>71035</v>
      </c>
      <c r="C56" s="226"/>
      <c r="D56" s="107" t="s">
        <v>135</v>
      </c>
      <c r="E56" s="67">
        <f>SUM(E57)</f>
        <v>10000</v>
      </c>
      <c r="F56" s="67">
        <f>SUM(F57)</f>
        <v>1000</v>
      </c>
      <c r="G56" s="67">
        <f>SUM(G57)</f>
        <v>1000</v>
      </c>
      <c r="H56" s="290">
        <f t="shared" si="3"/>
        <v>100</v>
      </c>
      <c r="I56" s="290"/>
      <c r="J56" s="67">
        <f>SUM(J57)</f>
        <v>0</v>
      </c>
    </row>
    <row r="57" spans="1:10" ht="15" customHeight="1" thickBot="1">
      <c r="A57" s="16"/>
      <c r="B57" s="17"/>
      <c r="C57" s="24">
        <v>4300</v>
      </c>
      <c r="D57" s="25" t="s">
        <v>106</v>
      </c>
      <c r="E57" s="121">
        <v>10000</v>
      </c>
      <c r="F57" s="69">
        <v>1000</v>
      </c>
      <c r="G57" s="69">
        <v>1000</v>
      </c>
      <c r="H57" s="291">
        <f t="shared" si="3"/>
        <v>100</v>
      </c>
      <c r="I57" s="291"/>
      <c r="J57" s="340"/>
    </row>
    <row r="58" spans="1:10" ht="15" customHeight="1" thickBot="1">
      <c r="A58" s="219">
        <v>750</v>
      </c>
      <c r="B58" s="220"/>
      <c r="C58" s="223"/>
      <c r="D58" s="224" t="s">
        <v>41</v>
      </c>
      <c r="E58" s="222">
        <f>SUM(E59+E69+E74+E95)</f>
        <v>4908088</v>
      </c>
      <c r="F58" s="222">
        <f>SUM(F59+F69+F74+F95)</f>
        <v>5960356</v>
      </c>
      <c r="G58" s="257">
        <f>SUM(G59+G69+G74+G95)</f>
        <v>5750460</v>
      </c>
      <c r="H58" s="295">
        <f t="shared" si="3"/>
        <v>96.47846538025581</v>
      </c>
      <c r="I58" s="314">
        <f t="shared" si="1"/>
        <v>117.16293595387859</v>
      </c>
      <c r="J58" s="222">
        <f>SUM(J59+J69+J74+J95)</f>
        <v>387936</v>
      </c>
    </row>
    <row r="59" spans="1:10" ht="15" customHeight="1">
      <c r="A59" s="39"/>
      <c r="B59" s="34">
        <v>75011</v>
      </c>
      <c r="C59" s="40"/>
      <c r="D59" s="36" t="s">
        <v>85</v>
      </c>
      <c r="E59" s="72">
        <f>SUM(E60:E68)</f>
        <v>331113</v>
      </c>
      <c r="F59" s="72">
        <f>SUM(F60:F68)</f>
        <v>348426</v>
      </c>
      <c r="G59" s="72">
        <f>SUM(G60:G68)</f>
        <v>340257</v>
      </c>
      <c r="H59" s="293">
        <f t="shared" si="3"/>
        <v>97.65545625182965</v>
      </c>
      <c r="I59" s="293">
        <f t="shared" si="1"/>
        <v>102.76159498418968</v>
      </c>
      <c r="J59" s="72">
        <f>SUM(J60:J68)</f>
        <v>31170</v>
      </c>
    </row>
    <row r="60" spans="1:10" ht="15" customHeight="1">
      <c r="A60" s="10"/>
      <c r="B60" s="11"/>
      <c r="C60" s="18">
        <v>4010</v>
      </c>
      <c r="D60" s="12" t="s">
        <v>108</v>
      </c>
      <c r="E60" s="297">
        <v>214701</v>
      </c>
      <c r="F60" s="65">
        <v>240627</v>
      </c>
      <c r="G60" s="65">
        <v>239958</v>
      </c>
      <c r="H60" s="290">
        <f t="shared" si="3"/>
        <v>99.72197633682006</v>
      </c>
      <c r="I60" s="290">
        <f t="shared" si="1"/>
        <v>111.76380175220424</v>
      </c>
      <c r="J60" s="65">
        <v>5211</v>
      </c>
    </row>
    <row r="61" spans="1:10" ht="15" customHeight="1">
      <c r="A61" s="10"/>
      <c r="B61" s="11"/>
      <c r="C61" s="18">
        <v>4040</v>
      </c>
      <c r="D61" s="12" t="s">
        <v>111</v>
      </c>
      <c r="E61" s="297">
        <v>17144</v>
      </c>
      <c r="F61" s="65">
        <v>18230</v>
      </c>
      <c r="G61" s="65">
        <v>17876</v>
      </c>
      <c r="H61" s="290">
        <f t="shared" si="3"/>
        <v>98.05814591332968</v>
      </c>
      <c r="I61" s="290">
        <f t="shared" si="1"/>
        <v>104.26971535230985</v>
      </c>
      <c r="J61" s="65">
        <v>18289</v>
      </c>
    </row>
    <row r="62" spans="1:10" ht="15" customHeight="1">
      <c r="A62" s="10"/>
      <c r="B62" s="11"/>
      <c r="C62" s="18">
        <v>4110</v>
      </c>
      <c r="D62" s="12" t="s">
        <v>29</v>
      </c>
      <c r="E62" s="297">
        <v>37440</v>
      </c>
      <c r="F62" s="65">
        <v>44601</v>
      </c>
      <c r="G62" s="65">
        <v>39777</v>
      </c>
      <c r="H62" s="290">
        <f t="shared" si="3"/>
        <v>89.18409901123293</v>
      </c>
      <c r="I62" s="290">
        <f t="shared" si="1"/>
        <v>106.24198717948718</v>
      </c>
      <c r="J62" s="65">
        <v>5973</v>
      </c>
    </row>
    <row r="63" spans="1:10" ht="15" customHeight="1">
      <c r="A63" s="10"/>
      <c r="B63" s="11"/>
      <c r="C63" s="18">
        <v>4120</v>
      </c>
      <c r="D63" s="12" t="s">
        <v>27</v>
      </c>
      <c r="E63" s="297">
        <v>5578</v>
      </c>
      <c r="F63" s="65">
        <v>6342</v>
      </c>
      <c r="G63" s="65">
        <v>5894</v>
      </c>
      <c r="H63" s="290">
        <f t="shared" si="3"/>
        <v>92.93598233995584</v>
      </c>
      <c r="I63" s="290">
        <f t="shared" si="1"/>
        <v>105.66511294370741</v>
      </c>
      <c r="J63" s="65">
        <v>849</v>
      </c>
    </row>
    <row r="64" spans="1:10" ht="15" customHeight="1">
      <c r="A64" s="10"/>
      <c r="B64" s="11"/>
      <c r="C64" s="18">
        <v>4210</v>
      </c>
      <c r="D64" s="12" t="s">
        <v>104</v>
      </c>
      <c r="E64" s="297">
        <v>26114</v>
      </c>
      <c r="F64" s="65">
        <v>20750</v>
      </c>
      <c r="G64" s="65">
        <v>19582</v>
      </c>
      <c r="H64" s="290">
        <f t="shared" si="3"/>
        <v>94.3710843373494</v>
      </c>
      <c r="I64" s="290">
        <f t="shared" si="1"/>
        <v>74.98659722754078</v>
      </c>
      <c r="J64" s="65">
        <v>171</v>
      </c>
    </row>
    <row r="65" spans="1:10" ht="15" customHeight="1">
      <c r="A65" s="10"/>
      <c r="B65" s="11"/>
      <c r="C65" s="26">
        <v>4270</v>
      </c>
      <c r="D65" s="27" t="s">
        <v>109</v>
      </c>
      <c r="E65" s="297">
        <v>3676</v>
      </c>
      <c r="F65" s="65"/>
      <c r="G65" s="65"/>
      <c r="H65" s="290"/>
      <c r="I65" s="290">
        <f t="shared" si="1"/>
        <v>0</v>
      </c>
      <c r="J65" s="65"/>
    </row>
    <row r="66" spans="1:10" ht="15" customHeight="1">
      <c r="A66" s="10"/>
      <c r="B66" s="11"/>
      <c r="C66" s="18">
        <v>4300</v>
      </c>
      <c r="D66" s="12" t="s">
        <v>106</v>
      </c>
      <c r="E66" s="297">
        <v>19644</v>
      </c>
      <c r="F66" s="65">
        <v>10510</v>
      </c>
      <c r="G66" s="65">
        <v>9963</v>
      </c>
      <c r="H66" s="290">
        <f t="shared" si="3"/>
        <v>94.79543292102758</v>
      </c>
      <c r="I66" s="290">
        <f t="shared" si="1"/>
        <v>50.717776420281005</v>
      </c>
      <c r="J66" s="65">
        <v>635</v>
      </c>
    </row>
    <row r="67" spans="1:10" ht="15" customHeight="1">
      <c r="A67" s="10"/>
      <c r="B67" s="11"/>
      <c r="C67" s="18">
        <v>4410</v>
      </c>
      <c r="D67" s="12" t="s">
        <v>20</v>
      </c>
      <c r="E67" s="297">
        <v>87</v>
      </c>
      <c r="F67" s="65">
        <v>1800</v>
      </c>
      <c r="G67" s="65">
        <v>1641</v>
      </c>
      <c r="H67" s="290">
        <f t="shared" si="3"/>
        <v>91.16666666666666</v>
      </c>
      <c r="I67" s="290">
        <f t="shared" si="1"/>
        <v>1886.2068965517242</v>
      </c>
      <c r="J67" s="65">
        <v>42</v>
      </c>
    </row>
    <row r="68" spans="1:10" ht="15" customHeight="1">
      <c r="A68" s="10"/>
      <c r="B68" s="11"/>
      <c r="C68" s="18">
        <v>4440</v>
      </c>
      <c r="D68" s="12" t="s">
        <v>28</v>
      </c>
      <c r="E68" s="297">
        <v>6729</v>
      </c>
      <c r="F68" s="65">
        <v>5566</v>
      </c>
      <c r="G68" s="65">
        <v>5566</v>
      </c>
      <c r="H68" s="290">
        <f t="shared" si="3"/>
        <v>100</v>
      </c>
      <c r="I68" s="290">
        <f t="shared" si="1"/>
        <v>82.71659979194531</v>
      </c>
      <c r="J68" s="65"/>
    </row>
    <row r="69" spans="1:10" ht="15" customHeight="1">
      <c r="A69" s="10"/>
      <c r="B69" s="20">
        <v>75022</v>
      </c>
      <c r="C69" s="22"/>
      <c r="D69" s="21" t="s">
        <v>190</v>
      </c>
      <c r="E69" s="298">
        <f>SUM(E70:E73)</f>
        <v>220982</v>
      </c>
      <c r="F69" s="67">
        <f>SUM(F70:F73)</f>
        <v>271100</v>
      </c>
      <c r="G69" s="67">
        <f>SUM(G70:G73)</f>
        <v>268651</v>
      </c>
      <c r="H69" s="294">
        <f t="shared" si="3"/>
        <v>99.09664330505349</v>
      </c>
      <c r="I69" s="294">
        <f t="shared" si="1"/>
        <v>121.57144020779972</v>
      </c>
      <c r="J69" s="67">
        <f>SUM(J70:J72)</f>
        <v>75</v>
      </c>
    </row>
    <row r="70" spans="1:10" ht="15" customHeight="1">
      <c r="A70" s="10"/>
      <c r="B70" s="11"/>
      <c r="C70" s="18">
        <v>3030</v>
      </c>
      <c r="D70" s="12" t="s">
        <v>114</v>
      </c>
      <c r="E70" s="297">
        <v>196997</v>
      </c>
      <c r="F70" s="65">
        <v>261200</v>
      </c>
      <c r="G70" s="65">
        <v>261191</v>
      </c>
      <c r="H70" s="290">
        <f t="shared" si="3"/>
        <v>99.99655436447166</v>
      </c>
      <c r="I70" s="290">
        <f t="shared" si="1"/>
        <v>132.58628303984327</v>
      </c>
      <c r="J70" s="65"/>
    </row>
    <row r="71" spans="1:10" ht="15" customHeight="1">
      <c r="A71" s="10"/>
      <c r="B71" s="11"/>
      <c r="C71" s="18">
        <v>4210</v>
      </c>
      <c r="D71" s="12" t="s">
        <v>104</v>
      </c>
      <c r="E71" s="297">
        <v>6263</v>
      </c>
      <c r="F71" s="65">
        <v>4500</v>
      </c>
      <c r="G71" s="65">
        <v>4409</v>
      </c>
      <c r="H71" s="290">
        <f t="shared" si="3"/>
        <v>97.97777777777777</v>
      </c>
      <c r="I71" s="290">
        <f t="shared" si="1"/>
        <v>70.39757304806004</v>
      </c>
      <c r="J71" s="65">
        <v>75</v>
      </c>
    </row>
    <row r="72" spans="1:10" ht="15" customHeight="1">
      <c r="A72" s="10"/>
      <c r="B72" s="11"/>
      <c r="C72" s="18">
        <v>4300</v>
      </c>
      <c r="D72" s="12" t="s">
        <v>106</v>
      </c>
      <c r="E72" s="297">
        <v>16241</v>
      </c>
      <c r="F72" s="65">
        <v>5100</v>
      </c>
      <c r="G72" s="65">
        <v>2777</v>
      </c>
      <c r="H72" s="290">
        <f t="shared" si="3"/>
        <v>54.450980392156865</v>
      </c>
      <c r="I72" s="290">
        <f t="shared" si="1"/>
        <v>17.09870081891509</v>
      </c>
      <c r="J72" s="65"/>
    </row>
    <row r="73" spans="1:10" ht="15" customHeight="1">
      <c r="A73" s="10"/>
      <c r="B73" s="11"/>
      <c r="C73" s="18">
        <v>4410</v>
      </c>
      <c r="D73" s="12" t="s">
        <v>20</v>
      </c>
      <c r="E73" s="297">
        <v>1481</v>
      </c>
      <c r="F73" s="65">
        <v>300</v>
      </c>
      <c r="G73" s="65">
        <v>274</v>
      </c>
      <c r="H73" s="290">
        <f t="shared" si="3"/>
        <v>91.33333333333333</v>
      </c>
      <c r="I73" s="290">
        <f t="shared" si="1"/>
        <v>18.50101282916948</v>
      </c>
      <c r="J73" s="65"/>
    </row>
    <row r="74" spans="1:10" ht="15" customHeight="1">
      <c r="A74" s="10"/>
      <c r="B74" s="20">
        <v>75023</v>
      </c>
      <c r="C74" s="22"/>
      <c r="D74" s="21" t="s">
        <v>44</v>
      </c>
      <c r="E74" s="67">
        <f>SUM(E75:E94)</f>
        <v>4049148</v>
      </c>
      <c r="F74" s="67">
        <f>SUM(F75:F94)</f>
        <v>4923323</v>
      </c>
      <c r="G74" s="67">
        <f>SUM(G75:G94)</f>
        <v>4726048</v>
      </c>
      <c r="H74" s="294">
        <f t="shared" si="3"/>
        <v>95.99305184729907</v>
      </c>
      <c r="I74" s="294">
        <f t="shared" si="1"/>
        <v>116.71709702880703</v>
      </c>
      <c r="J74" s="67">
        <f>SUM(J75:J94)</f>
        <v>354592</v>
      </c>
    </row>
    <row r="75" spans="1:10" ht="15" customHeight="1">
      <c r="A75" s="10"/>
      <c r="B75" s="11"/>
      <c r="C75" s="18">
        <v>3020</v>
      </c>
      <c r="D75" s="12" t="s">
        <v>113</v>
      </c>
      <c r="E75" s="297">
        <v>1075</v>
      </c>
      <c r="F75" s="65">
        <v>1200</v>
      </c>
      <c r="G75" s="65">
        <v>987</v>
      </c>
      <c r="H75" s="290">
        <f t="shared" si="3"/>
        <v>82.25</v>
      </c>
      <c r="I75" s="290">
        <f t="shared" si="1"/>
        <v>91.81395348837209</v>
      </c>
      <c r="J75" s="65"/>
    </row>
    <row r="76" spans="1:10" ht="15" customHeight="1">
      <c r="A76" s="10"/>
      <c r="B76" s="11"/>
      <c r="C76" s="18">
        <v>3030</v>
      </c>
      <c r="D76" s="12" t="s">
        <v>114</v>
      </c>
      <c r="E76" s="297">
        <v>1804</v>
      </c>
      <c r="F76" s="65"/>
      <c r="G76" s="65"/>
      <c r="H76" s="290"/>
      <c r="I76" s="290">
        <f t="shared" si="1"/>
        <v>0</v>
      </c>
      <c r="J76" s="65"/>
    </row>
    <row r="77" spans="1:10" ht="15" customHeight="1">
      <c r="A77" s="10"/>
      <c r="B77" s="11"/>
      <c r="C77" s="18">
        <v>4010</v>
      </c>
      <c r="D77" s="12" t="s">
        <v>108</v>
      </c>
      <c r="E77" s="297">
        <v>2282057</v>
      </c>
      <c r="F77" s="65">
        <v>2495667</v>
      </c>
      <c r="G77" s="65">
        <v>2439506</v>
      </c>
      <c r="H77" s="290">
        <f t="shared" si="3"/>
        <v>97.74965971020974</v>
      </c>
      <c r="I77" s="290">
        <f t="shared" si="1"/>
        <v>106.8994332744537</v>
      </c>
      <c r="J77" s="65">
        <v>88304</v>
      </c>
    </row>
    <row r="78" spans="1:10" ht="15" customHeight="1">
      <c r="A78" s="10"/>
      <c r="B78" s="11"/>
      <c r="C78" s="18">
        <v>4040</v>
      </c>
      <c r="D78" s="12" t="s">
        <v>111</v>
      </c>
      <c r="E78" s="297">
        <v>176633</v>
      </c>
      <c r="F78" s="65">
        <v>182300</v>
      </c>
      <c r="G78" s="65">
        <v>182293</v>
      </c>
      <c r="H78" s="290">
        <f t="shared" si="3"/>
        <v>99.99616017553483</v>
      </c>
      <c r="I78" s="290">
        <f t="shared" si="1"/>
        <v>103.20438423171208</v>
      </c>
      <c r="J78" s="65">
        <v>166143</v>
      </c>
    </row>
    <row r="79" spans="1:10" ht="15" customHeight="1">
      <c r="A79" s="10"/>
      <c r="B79" s="11"/>
      <c r="C79" s="18">
        <v>4110</v>
      </c>
      <c r="D79" s="12" t="s">
        <v>29</v>
      </c>
      <c r="E79" s="297">
        <v>389375</v>
      </c>
      <c r="F79" s="65">
        <v>452646</v>
      </c>
      <c r="G79" s="65">
        <v>403172</v>
      </c>
      <c r="H79" s="290">
        <f t="shared" si="3"/>
        <v>89.07004590783968</v>
      </c>
      <c r="I79" s="290">
        <f t="shared" si="1"/>
        <v>103.54337078651685</v>
      </c>
      <c r="J79" s="65">
        <v>67492</v>
      </c>
    </row>
    <row r="80" spans="1:10" ht="15" customHeight="1">
      <c r="A80" s="10"/>
      <c r="B80" s="11"/>
      <c r="C80" s="18">
        <v>4120</v>
      </c>
      <c r="D80" s="12" t="s">
        <v>27</v>
      </c>
      <c r="E80" s="297">
        <v>56975</v>
      </c>
      <c r="F80" s="65">
        <v>75565</v>
      </c>
      <c r="G80" s="65">
        <v>69248</v>
      </c>
      <c r="H80" s="290">
        <f t="shared" si="3"/>
        <v>91.64030966717395</v>
      </c>
      <c r="I80" s="290">
        <f t="shared" si="1"/>
        <v>121.5410267661255</v>
      </c>
      <c r="J80" s="65">
        <v>10908</v>
      </c>
    </row>
    <row r="81" spans="1:10" ht="15" customHeight="1">
      <c r="A81" s="10"/>
      <c r="B81" s="11"/>
      <c r="C81" s="18">
        <v>4140</v>
      </c>
      <c r="D81" s="12" t="s">
        <v>115</v>
      </c>
      <c r="E81" s="297">
        <v>7980</v>
      </c>
      <c r="F81" s="65">
        <v>8500</v>
      </c>
      <c r="G81" s="65">
        <v>5716</v>
      </c>
      <c r="H81" s="290">
        <f t="shared" si="3"/>
        <v>67.24705882352941</v>
      </c>
      <c r="I81" s="290">
        <f t="shared" si="1"/>
        <v>71.62907268170426</v>
      </c>
      <c r="J81" s="65"/>
    </row>
    <row r="82" spans="1:10" ht="15" customHeight="1">
      <c r="A82" s="10"/>
      <c r="B82" s="11"/>
      <c r="C82" s="18">
        <v>4210</v>
      </c>
      <c r="D82" s="12" t="s">
        <v>104</v>
      </c>
      <c r="E82" s="297">
        <v>308060</v>
      </c>
      <c r="F82" s="65">
        <v>305020</v>
      </c>
      <c r="G82" s="65">
        <v>293969</v>
      </c>
      <c r="H82" s="290">
        <f t="shared" si="3"/>
        <v>96.37695888794178</v>
      </c>
      <c r="I82" s="290">
        <f t="shared" si="1"/>
        <v>95.42589106018308</v>
      </c>
      <c r="J82" s="65">
        <v>9431</v>
      </c>
    </row>
    <row r="83" spans="1:10" ht="15" customHeight="1">
      <c r="A83" s="10"/>
      <c r="B83" s="11"/>
      <c r="C83" s="18">
        <v>4260</v>
      </c>
      <c r="D83" s="12" t="s">
        <v>112</v>
      </c>
      <c r="E83" s="297">
        <v>26660</v>
      </c>
      <c r="F83" s="65">
        <v>31770</v>
      </c>
      <c r="G83" s="65">
        <v>27911</v>
      </c>
      <c r="H83" s="290">
        <f t="shared" si="3"/>
        <v>87.85332074283916</v>
      </c>
      <c r="I83" s="290">
        <f aca="true" t="shared" si="4" ref="I83:I158">(G83/E83)*100</f>
        <v>104.69242310577644</v>
      </c>
      <c r="J83" s="65">
        <v>2962</v>
      </c>
    </row>
    <row r="84" spans="1:10" ht="15" customHeight="1">
      <c r="A84" s="10"/>
      <c r="B84" s="11"/>
      <c r="C84" s="18">
        <v>4270</v>
      </c>
      <c r="D84" s="12" t="s">
        <v>109</v>
      </c>
      <c r="E84" s="297">
        <v>101925</v>
      </c>
      <c r="F84" s="65">
        <v>192976</v>
      </c>
      <c r="G84" s="65">
        <v>156215</v>
      </c>
      <c r="H84" s="290">
        <f t="shared" si="3"/>
        <v>80.95048088881519</v>
      </c>
      <c r="I84" s="290">
        <f t="shared" si="4"/>
        <v>153.26465538386068</v>
      </c>
      <c r="J84" s="65">
        <v>283</v>
      </c>
    </row>
    <row r="85" spans="1:10" ht="15" customHeight="1">
      <c r="A85" s="10"/>
      <c r="B85" s="11"/>
      <c r="C85" s="18">
        <v>4300</v>
      </c>
      <c r="D85" s="12" t="s">
        <v>106</v>
      </c>
      <c r="E85" s="297">
        <v>279420</v>
      </c>
      <c r="F85" s="65">
        <v>251405</v>
      </c>
      <c r="G85" s="65">
        <v>238886</v>
      </c>
      <c r="H85" s="290">
        <f t="shared" si="3"/>
        <v>95.0203854338617</v>
      </c>
      <c r="I85" s="290">
        <f t="shared" si="4"/>
        <v>85.49352229618495</v>
      </c>
      <c r="J85" s="65">
        <v>8573</v>
      </c>
    </row>
    <row r="86" spans="1:10" ht="15" customHeight="1">
      <c r="A86" s="10"/>
      <c r="B86" s="11"/>
      <c r="C86" s="18">
        <v>4410</v>
      </c>
      <c r="D86" s="12" t="s">
        <v>20</v>
      </c>
      <c r="E86" s="297">
        <v>39390</v>
      </c>
      <c r="F86" s="65">
        <v>40400</v>
      </c>
      <c r="G86" s="65">
        <v>40241</v>
      </c>
      <c r="H86" s="290">
        <f t="shared" si="3"/>
        <v>99.60643564356437</v>
      </c>
      <c r="I86" s="290">
        <f t="shared" si="4"/>
        <v>102.16044681391216</v>
      </c>
      <c r="J86" s="65">
        <v>496</v>
      </c>
    </row>
    <row r="87" spans="1:10" ht="15" customHeight="1">
      <c r="A87" s="10"/>
      <c r="B87" s="11"/>
      <c r="C87" s="18">
        <v>4420</v>
      </c>
      <c r="D87" s="12" t="s">
        <v>30</v>
      </c>
      <c r="E87" s="297"/>
      <c r="F87" s="65">
        <v>665</v>
      </c>
      <c r="G87" s="65">
        <v>662</v>
      </c>
      <c r="H87" s="290">
        <f t="shared" si="3"/>
        <v>99.54887218045113</v>
      </c>
      <c r="I87" s="290"/>
      <c r="J87" s="65"/>
    </row>
    <row r="88" spans="1:10" ht="15" customHeight="1">
      <c r="A88" s="10"/>
      <c r="B88" s="11"/>
      <c r="C88" s="18">
        <v>4430</v>
      </c>
      <c r="D88" s="12" t="s">
        <v>21</v>
      </c>
      <c r="E88" s="297">
        <v>6746</v>
      </c>
      <c r="F88" s="65">
        <v>16000</v>
      </c>
      <c r="G88" s="65">
        <v>15923</v>
      </c>
      <c r="H88" s="290">
        <f t="shared" si="3"/>
        <v>99.51875</v>
      </c>
      <c r="I88" s="290">
        <f t="shared" si="4"/>
        <v>236.03616958197452</v>
      </c>
      <c r="J88" s="65"/>
    </row>
    <row r="89" spans="1:10" ht="15" customHeight="1">
      <c r="A89" s="10"/>
      <c r="B89" s="11"/>
      <c r="C89" s="18">
        <v>4440</v>
      </c>
      <c r="D89" s="12" t="s">
        <v>28</v>
      </c>
      <c r="E89" s="297">
        <v>78493</v>
      </c>
      <c r="F89" s="65">
        <v>57046</v>
      </c>
      <c r="G89" s="65">
        <v>57046</v>
      </c>
      <c r="H89" s="290">
        <f t="shared" si="3"/>
        <v>100</v>
      </c>
      <c r="I89" s="290">
        <f t="shared" si="4"/>
        <v>72.67654440523359</v>
      </c>
      <c r="J89" s="65"/>
    </row>
    <row r="90" spans="1:10" ht="15" customHeight="1">
      <c r="A90" s="10"/>
      <c r="B90" s="11"/>
      <c r="C90" s="18">
        <v>4530</v>
      </c>
      <c r="D90" s="12" t="s">
        <v>18</v>
      </c>
      <c r="E90" s="297">
        <v>169866</v>
      </c>
      <c r="F90" s="65">
        <v>210161</v>
      </c>
      <c r="G90" s="65">
        <v>192574</v>
      </c>
      <c r="H90" s="290">
        <f t="shared" si="3"/>
        <v>91.63165382730382</v>
      </c>
      <c r="I90" s="290">
        <f t="shared" si="4"/>
        <v>113.36818433353348</v>
      </c>
      <c r="J90" s="65"/>
    </row>
    <row r="91" spans="1:10" ht="15" customHeight="1">
      <c r="A91" s="10"/>
      <c r="B91" s="11"/>
      <c r="C91" s="18">
        <v>4580</v>
      </c>
      <c r="D91" s="12" t="s">
        <v>68</v>
      </c>
      <c r="E91" s="297">
        <v>74</v>
      </c>
      <c r="F91" s="65">
        <v>2</v>
      </c>
      <c r="G91" s="65">
        <v>2</v>
      </c>
      <c r="H91" s="290">
        <f t="shared" si="3"/>
        <v>100</v>
      </c>
      <c r="I91" s="290">
        <f t="shared" si="4"/>
        <v>2.7027027027027026</v>
      </c>
      <c r="J91" s="65"/>
    </row>
    <row r="92" spans="1:10" ht="15" customHeight="1">
      <c r="A92" s="10"/>
      <c r="B92" s="11"/>
      <c r="C92" s="18">
        <v>4610</v>
      </c>
      <c r="D92" s="12" t="s">
        <v>116</v>
      </c>
      <c r="E92" s="297">
        <v>3</v>
      </c>
      <c r="F92" s="65"/>
      <c r="G92" s="65"/>
      <c r="H92" s="290"/>
      <c r="I92" s="290"/>
      <c r="J92" s="65"/>
    </row>
    <row r="93" spans="1:10" ht="15" customHeight="1">
      <c r="A93" s="10"/>
      <c r="B93" s="11"/>
      <c r="C93" s="18">
        <v>6050</v>
      </c>
      <c r="D93" s="12" t="s">
        <v>172</v>
      </c>
      <c r="E93" s="297">
        <v>26979</v>
      </c>
      <c r="F93" s="65">
        <v>365000</v>
      </c>
      <c r="G93" s="65">
        <v>365000</v>
      </c>
      <c r="H93" s="290">
        <f t="shared" si="3"/>
        <v>100</v>
      </c>
      <c r="I93" s="290"/>
      <c r="J93" s="65"/>
    </row>
    <row r="94" spans="1:10" ht="15" customHeight="1">
      <c r="A94" s="10"/>
      <c r="B94" s="11"/>
      <c r="C94" s="18">
        <v>6060</v>
      </c>
      <c r="D94" s="12" t="s">
        <v>191</v>
      </c>
      <c r="E94" s="297">
        <v>95633</v>
      </c>
      <c r="F94" s="65">
        <v>237000</v>
      </c>
      <c r="G94" s="65">
        <v>236697</v>
      </c>
      <c r="H94" s="290">
        <f t="shared" si="3"/>
        <v>99.87215189873417</v>
      </c>
      <c r="I94" s="290">
        <f t="shared" si="4"/>
        <v>247.50556816161784</v>
      </c>
      <c r="J94" s="65"/>
    </row>
    <row r="95" spans="1:10" ht="15" customHeight="1">
      <c r="A95" s="10"/>
      <c r="B95" s="20">
        <v>75095</v>
      </c>
      <c r="C95" s="22"/>
      <c r="D95" s="23" t="s">
        <v>87</v>
      </c>
      <c r="E95" s="67">
        <f>SUM(E96:E105)</f>
        <v>306845</v>
      </c>
      <c r="F95" s="67">
        <f>SUM(F97:F104)</f>
        <v>417507</v>
      </c>
      <c r="G95" s="67">
        <f>SUM(G97:G104)</f>
        <v>415504</v>
      </c>
      <c r="H95" s="294">
        <f t="shared" si="3"/>
        <v>99.5202475647115</v>
      </c>
      <c r="I95" s="294">
        <f t="shared" si="4"/>
        <v>135.41168994117552</v>
      </c>
      <c r="J95" s="67">
        <f>SUM(J97:J103)</f>
        <v>2099</v>
      </c>
    </row>
    <row r="96" spans="1:10" ht="27.75" customHeight="1">
      <c r="A96" s="10"/>
      <c r="B96" s="20"/>
      <c r="C96" s="18">
        <v>2630</v>
      </c>
      <c r="D96" s="12" t="s">
        <v>303</v>
      </c>
      <c r="E96" s="255">
        <v>4300</v>
      </c>
      <c r="F96" s="65"/>
      <c r="G96" s="65"/>
      <c r="H96" s="290"/>
      <c r="I96" s="290"/>
      <c r="J96" s="65"/>
    </row>
    <row r="97" spans="1:10" ht="15" customHeight="1">
      <c r="A97" s="10"/>
      <c r="B97" s="20"/>
      <c r="C97" s="18">
        <v>2820</v>
      </c>
      <c r="D97" s="13" t="s">
        <v>278</v>
      </c>
      <c r="E97" s="255">
        <v>4500</v>
      </c>
      <c r="F97" s="65">
        <v>4000</v>
      </c>
      <c r="G97" s="65">
        <v>4000</v>
      </c>
      <c r="H97" s="290">
        <f t="shared" si="3"/>
        <v>100</v>
      </c>
      <c r="I97" s="290">
        <f t="shared" si="4"/>
        <v>88.88888888888889</v>
      </c>
      <c r="J97" s="65"/>
    </row>
    <row r="98" spans="1:10" ht="15" customHeight="1">
      <c r="A98" s="10"/>
      <c r="B98" s="11"/>
      <c r="C98" s="18">
        <v>3020</v>
      </c>
      <c r="D98" s="13" t="s">
        <v>192</v>
      </c>
      <c r="E98" s="255">
        <v>27111</v>
      </c>
      <c r="F98" s="65">
        <v>50565</v>
      </c>
      <c r="G98" s="65">
        <v>50051</v>
      </c>
      <c r="H98" s="290">
        <f t="shared" si="3"/>
        <v>98.98348660140414</v>
      </c>
      <c r="I98" s="290">
        <f t="shared" si="4"/>
        <v>184.61510088156098</v>
      </c>
      <c r="J98" s="65"/>
    </row>
    <row r="99" spans="1:10" ht="15" customHeight="1">
      <c r="A99" s="10"/>
      <c r="B99" s="11"/>
      <c r="C99" s="18">
        <v>3030</v>
      </c>
      <c r="D99" s="12" t="s">
        <v>193</v>
      </c>
      <c r="E99" s="297">
        <v>928</v>
      </c>
      <c r="F99" s="65"/>
      <c r="G99" s="65"/>
      <c r="H99" s="290"/>
      <c r="I99" s="290">
        <f t="shared" si="4"/>
        <v>0</v>
      </c>
      <c r="J99" s="65"/>
    </row>
    <row r="100" spans="1:10" ht="15" customHeight="1">
      <c r="A100" s="10"/>
      <c r="B100" s="11"/>
      <c r="C100" s="18">
        <v>4210</v>
      </c>
      <c r="D100" s="13" t="s">
        <v>104</v>
      </c>
      <c r="E100" s="255">
        <v>81370</v>
      </c>
      <c r="F100" s="65">
        <v>82798</v>
      </c>
      <c r="G100" s="65">
        <v>81995</v>
      </c>
      <c r="H100" s="290">
        <f t="shared" si="3"/>
        <v>99.030169810865</v>
      </c>
      <c r="I100" s="290">
        <f t="shared" si="4"/>
        <v>100.76809635000615</v>
      </c>
      <c r="J100" s="65">
        <v>734</v>
      </c>
    </row>
    <row r="101" spans="1:10" ht="15" customHeight="1">
      <c r="A101" s="10"/>
      <c r="B101" s="11"/>
      <c r="C101" s="18">
        <v>4260</v>
      </c>
      <c r="D101" s="12" t="s">
        <v>112</v>
      </c>
      <c r="E101" s="255"/>
      <c r="F101" s="65">
        <v>1000</v>
      </c>
      <c r="G101" s="65">
        <v>959</v>
      </c>
      <c r="H101" s="290"/>
      <c r="I101" s="290"/>
      <c r="J101" s="65"/>
    </row>
    <row r="102" spans="1:10" ht="15" customHeight="1">
      <c r="A102" s="10"/>
      <c r="B102" s="11"/>
      <c r="C102" s="26">
        <v>4300</v>
      </c>
      <c r="D102" s="47" t="s">
        <v>106</v>
      </c>
      <c r="E102" s="65">
        <v>175796</v>
      </c>
      <c r="F102" s="65">
        <v>271144</v>
      </c>
      <c r="G102" s="65">
        <v>270886</v>
      </c>
      <c r="H102" s="290">
        <f t="shared" si="3"/>
        <v>99.90484760865075</v>
      </c>
      <c r="I102" s="290">
        <f t="shared" si="4"/>
        <v>154.09110559967235</v>
      </c>
      <c r="J102" s="65">
        <v>1365</v>
      </c>
    </row>
    <row r="103" spans="1:10" ht="15" customHeight="1">
      <c r="A103" s="10"/>
      <c r="B103" s="11"/>
      <c r="C103" s="26">
        <v>4420</v>
      </c>
      <c r="D103" s="47" t="s">
        <v>30</v>
      </c>
      <c r="E103" s="65">
        <v>3840</v>
      </c>
      <c r="F103" s="65">
        <v>7000</v>
      </c>
      <c r="G103" s="65">
        <v>6634</v>
      </c>
      <c r="H103" s="261">
        <f t="shared" si="3"/>
        <v>94.77142857142857</v>
      </c>
      <c r="I103" s="261">
        <f t="shared" si="4"/>
        <v>172.76041666666666</v>
      </c>
      <c r="J103" s="65"/>
    </row>
    <row r="104" spans="1:10" ht="15" customHeight="1">
      <c r="A104" s="10"/>
      <c r="B104" s="11"/>
      <c r="C104" s="26">
        <v>4430</v>
      </c>
      <c r="D104" s="47" t="s">
        <v>21</v>
      </c>
      <c r="E104" s="65"/>
      <c r="F104" s="65">
        <v>1000</v>
      </c>
      <c r="G104" s="65">
        <v>979</v>
      </c>
      <c r="H104" s="261">
        <f t="shared" si="3"/>
        <v>97.89999999999999</v>
      </c>
      <c r="I104" s="261"/>
      <c r="J104" s="65"/>
    </row>
    <row r="105" spans="1:10" ht="26.25" customHeight="1" thickBot="1">
      <c r="A105" s="16"/>
      <c r="B105" s="17"/>
      <c r="C105" s="24">
        <v>6230</v>
      </c>
      <c r="D105" s="25" t="s">
        <v>304</v>
      </c>
      <c r="E105" s="69">
        <v>9000</v>
      </c>
      <c r="F105" s="69"/>
      <c r="G105" s="69"/>
      <c r="H105" s="263"/>
      <c r="I105" s="263"/>
      <c r="J105" s="69"/>
    </row>
    <row r="106" spans="1:10" ht="42.75" customHeight="1" thickBot="1">
      <c r="A106" s="219">
        <v>751</v>
      </c>
      <c r="B106" s="220"/>
      <c r="C106" s="223"/>
      <c r="D106" s="227" t="s">
        <v>125</v>
      </c>
      <c r="E106" s="222">
        <f>SUM(E107+E112)</f>
        <v>82958</v>
      </c>
      <c r="F106" s="222">
        <f>SUM(F107+F120)</f>
        <v>61494</v>
      </c>
      <c r="G106" s="222">
        <f>SUM(G107+G120)</f>
        <v>61494</v>
      </c>
      <c r="H106" s="295">
        <f t="shared" si="3"/>
        <v>100</v>
      </c>
      <c r="I106" s="314">
        <f t="shared" si="4"/>
        <v>74.12666650594277</v>
      </c>
      <c r="J106" s="399">
        <f>SUM(J107+J120)</f>
        <v>0</v>
      </c>
    </row>
    <row r="107" spans="1:10" ht="28.5" customHeight="1">
      <c r="A107" s="39"/>
      <c r="B107" s="34">
        <v>75101</v>
      </c>
      <c r="C107" s="40"/>
      <c r="D107" s="43" t="s">
        <v>88</v>
      </c>
      <c r="E107" s="72">
        <f>SUM(E108:E111)</f>
        <v>5175</v>
      </c>
      <c r="F107" s="72">
        <f>SUM(F108:F111)</f>
        <v>5586</v>
      </c>
      <c r="G107" s="72">
        <f>SUM(G108:G111)</f>
        <v>5586</v>
      </c>
      <c r="H107" s="293">
        <f t="shared" si="3"/>
        <v>100</v>
      </c>
      <c r="I107" s="293">
        <f t="shared" si="4"/>
        <v>107.94202898550725</v>
      </c>
      <c r="J107" s="72">
        <f>SUM(J108:J111)</f>
        <v>0</v>
      </c>
    </row>
    <row r="108" spans="1:10" ht="15" customHeight="1">
      <c r="A108" s="10"/>
      <c r="B108" s="11"/>
      <c r="C108" s="18">
        <v>4110</v>
      </c>
      <c r="D108" s="14" t="s">
        <v>29</v>
      </c>
      <c r="E108" s="299">
        <v>672</v>
      </c>
      <c r="F108" s="65">
        <v>689</v>
      </c>
      <c r="G108" s="65">
        <v>689</v>
      </c>
      <c r="H108" s="290">
        <f t="shared" si="3"/>
        <v>100</v>
      </c>
      <c r="I108" s="290">
        <f t="shared" si="4"/>
        <v>102.52976190476191</v>
      </c>
      <c r="J108" s="65"/>
    </row>
    <row r="109" spans="1:10" ht="15" customHeight="1">
      <c r="A109" s="10"/>
      <c r="B109" s="11"/>
      <c r="C109" s="18">
        <v>4120</v>
      </c>
      <c r="D109" s="14" t="s">
        <v>27</v>
      </c>
      <c r="E109" s="299">
        <v>96</v>
      </c>
      <c r="F109" s="65">
        <v>98</v>
      </c>
      <c r="G109" s="65">
        <v>98</v>
      </c>
      <c r="H109" s="290">
        <f t="shared" si="3"/>
        <v>100</v>
      </c>
      <c r="I109" s="290">
        <f t="shared" si="4"/>
        <v>102.08333333333333</v>
      </c>
      <c r="J109" s="65"/>
    </row>
    <row r="110" spans="1:10" ht="15" customHeight="1">
      <c r="A110" s="10"/>
      <c r="B110" s="11"/>
      <c r="C110" s="18">
        <v>4210</v>
      </c>
      <c r="D110" s="14" t="s">
        <v>104</v>
      </c>
      <c r="E110" s="299">
        <v>507</v>
      </c>
      <c r="F110" s="65">
        <v>799</v>
      </c>
      <c r="G110" s="65">
        <v>799</v>
      </c>
      <c r="H110" s="290">
        <f t="shared" si="3"/>
        <v>100</v>
      </c>
      <c r="I110" s="290"/>
      <c r="J110" s="65"/>
    </row>
    <row r="111" spans="1:10" ht="15" customHeight="1">
      <c r="A111" s="10"/>
      <c r="B111" s="11"/>
      <c r="C111" s="26">
        <v>4300</v>
      </c>
      <c r="D111" s="76" t="s">
        <v>106</v>
      </c>
      <c r="E111" s="304">
        <v>3900</v>
      </c>
      <c r="F111" s="65">
        <v>4000</v>
      </c>
      <c r="G111" s="65">
        <v>4000</v>
      </c>
      <c r="H111" s="261">
        <f t="shared" si="3"/>
        <v>100</v>
      </c>
      <c r="I111" s="290">
        <f t="shared" si="4"/>
        <v>102.56410256410255</v>
      </c>
      <c r="J111" s="65"/>
    </row>
    <row r="112" spans="1:10" ht="15" customHeight="1">
      <c r="A112" s="10"/>
      <c r="B112" s="20">
        <v>75110</v>
      </c>
      <c r="C112" s="28"/>
      <c r="D112" s="137" t="s">
        <v>147</v>
      </c>
      <c r="E112" s="305">
        <f>SUM(E113:E119)</f>
        <v>77783</v>
      </c>
      <c r="F112" s="67"/>
      <c r="G112" s="67"/>
      <c r="H112" s="262"/>
      <c r="I112" s="294">
        <f t="shared" si="4"/>
        <v>0</v>
      </c>
      <c r="J112" s="1"/>
    </row>
    <row r="113" spans="1:10" ht="15" customHeight="1">
      <c r="A113" s="10"/>
      <c r="B113" s="11"/>
      <c r="C113" s="26">
        <v>3020</v>
      </c>
      <c r="D113" s="76" t="s">
        <v>153</v>
      </c>
      <c r="E113" s="304">
        <v>5100</v>
      </c>
      <c r="F113" s="65"/>
      <c r="G113" s="65"/>
      <c r="H113" s="261"/>
      <c r="I113" s="290">
        <f t="shared" si="4"/>
        <v>0</v>
      </c>
      <c r="J113" s="1"/>
    </row>
    <row r="114" spans="1:10" ht="15" customHeight="1">
      <c r="A114" s="10"/>
      <c r="B114" s="11"/>
      <c r="C114" s="26">
        <v>3030</v>
      </c>
      <c r="D114" s="76" t="s">
        <v>154</v>
      </c>
      <c r="E114" s="304">
        <v>54985</v>
      </c>
      <c r="F114" s="65"/>
      <c r="G114" s="65"/>
      <c r="H114" s="261"/>
      <c r="I114" s="290">
        <f t="shared" si="4"/>
        <v>0</v>
      </c>
      <c r="J114" s="1"/>
    </row>
    <row r="115" spans="1:10" ht="15" customHeight="1">
      <c r="A115" s="10"/>
      <c r="B115" s="11"/>
      <c r="C115" s="26">
        <v>4110</v>
      </c>
      <c r="D115" s="12" t="s">
        <v>29</v>
      </c>
      <c r="E115" s="304">
        <v>879</v>
      </c>
      <c r="F115" s="65"/>
      <c r="G115" s="65"/>
      <c r="H115" s="261"/>
      <c r="I115" s="290">
        <f t="shared" si="4"/>
        <v>0</v>
      </c>
      <c r="J115" s="1"/>
    </row>
    <row r="116" spans="1:10" ht="15" customHeight="1">
      <c r="A116" s="10"/>
      <c r="B116" s="11"/>
      <c r="C116" s="26">
        <v>4120</v>
      </c>
      <c r="D116" s="12" t="s">
        <v>27</v>
      </c>
      <c r="E116" s="304">
        <v>125</v>
      </c>
      <c r="F116" s="65"/>
      <c r="G116" s="65"/>
      <c r="H116" s="261"/>
      <c r="I116" s="290">
        <f t="shared" si="4"/>
        <v>0</v>
      </c>
      <c r="J116" s="1"/>
    </row>
    <row r="117" spans="1:10" ht="15" customHeight="1">
      <c r="A117" s="10"/>
      <c r="B117" s="11"/>
      <c r="C117" s="26">
        <v>4210</v>
      </c>
      <c r="D117" s="76" t="s">
        <v>151</v>
      </c>
      <c r="E117" s="304">
        <v>7167</v>
      </c>
      <c r="F117" s="65"/>
      <c r="G117" s="65"/>
      <c r="H117" s="261"/>
      <c r="I117" s="290">
        <f t="shared" si="4"/>
        <v>0</v>
      </c>
      <c r="J117" s="1"/>
    </row>
    <row r="118" spans="1:10" ht="15" customHeight="1">
      <c r="A118" s="10"/>
      <c r="B118" s="11"/>
      <c r="C118" s="26">
        <v>4300</v>
      </c>
      <c r="D118" s="76" t="s">
        <v>152</v>
      </c>
      <c r="E118" s="304">
        <v>8344</v>
      </c>
      <c r="F118" s="65"/>
      <c r="G118" s="65"/>
      <c r="H118" s="261"/>
      <c r="I118" s="290">
        <f t="shared" si="4"/>
        <v>0</v>
      </c>
      <c r="J118" s="1"/>
    </row>
    <row r="119" spans="1:10" ht="15" customHeight="1">
      <c r="A119" s="10"/>
      <c r="B119" s="11"/>
      <c r="C119" s="26">
        <v>4410</v>
      </c>
      <c r="D119" s="76" t="s">
        <v>155</v>
      </c>
      <c r="E119" s="304">
        <v>1183</v>
      </c>
      <c r="F119" s="65"/>
      <c r="G119" s="65"/>
      <c r="H119" s="261"/>
      <c r="I119" s="290">
        <f t="shared" si="4"/>
        <v>0</v>
      </c>
      <c r="J119" s="1"/>
    </row>
    <row r="120" spans="1:10" ht="15" customHeight="1">
      <c r="A120" s="10"/>
      <c r="B120" s="95">
        <v>75113</v>
      </c>
      <c r="C120" s="104"/>
      <c r="D120" s="271" t="s">
        <v>225</v>
      </c>
      <c r="E120" s="305"/>
      <c r="F120" s="67">
        <f>SUM(F121:F125)</f>
        <v>55908</v>
      </c>
      <c r="G120" s="67">
        <f>SUM(G121:G125)</f>
        <v>55908</v>
      </c>
      <c r="H120" s="262">
        <f aca="true" t="shared" si="5" ref="H120:H125">(G120/F120)*100</f>
        <v>100</v>
      </c>
      <c r="I120" s="290"/>
      <c r="J120" s="67">
        <f>SUM(J121:J125)</f>
        <v>0</v>
      </c>
    </row>
    <row r="121" spans="1:10" ht="15" customHeight="1">
      <c r="A121" s="10"/>
      <c r="B121" s="95"/>
      <c r="C121" s="306">
        <v>3030</v>
      </c>
      <c r="D121" s="307" t="s">
        <v>193</v>
      </c>
      <c r="E121" s="304"/>
      <c r="F121" s="65">
        <v>35560</v>
      </c>
      <c r="G121" s="65">
        <v>35560</v>
      </c>
      <c r="H121" s="261">
        <f t="shared" si="5"/>
        <v>100</v>
      </c>
      <c r="I121" s="290"/>
      <c r="J121" s="65"/>
    </row>
    <row r="122" spans="1:10" ht="15" customHeight="1">
      <c r="A122" s="10"/>
      <c r="B122" s="95"/>
      <c r="C122" s="306">
        <v>4110</v>
      </c>
      <c r="D122" s="307" t="s">
        <v>29</v>
      </c>
      <c r="E122" s="304"/>
      <c r="F122" s="65">
        <v>1183</v>
      </c>
      <c r="G122" s="65">
        <v>1183</v>
      </c>
      <c r="H122" s="261">
        <f t="shared" si="5"/>
        <v>100</v>
      </c>
      <c r="I122" s="290"/>
      <c r="J122" s="65"/>
    </row>
    <row r="123" spans="1:10" ht="15" customHeight="1">
      <c r="A123" s="10"/>
      <c r="B123" s="95"/>
      <c r="C123" s="306">
        <v>4120</v>
      </c>
      <c r="D123" s="307" t="s">
        <v>27</v>
      </c>
      <c r="E123" s="304"/>
      <c r="F123" s="65">
        <v>168</v>
      </c>
      <c r="G123" s="65">
        <v>168</v>
      </c>
      <c r="H123" s="261">
        <f t="shared" si="5"/>
        <v>100</v>
      </c>
      <c r="I123" s="290"/>
      <c r="J123" s="65"/>
    </row>
    <row r="124" spans="1:10" ht="15" customHeight="1">
      <c r="A124" s="10"/>
      <c r="B124" s="11"/>
      <c r="C124" s="306">
        <v>4210</v>
      </c>
      <c r="D124" s="14" t="s">
        <v>151</v>
      </c>
      <c r="E124" s="304"/>
      <c r="F124" s="65">
        <v>7843</v>
      </c>
      <c r="G124" s="65">
        <v>7843</v>
      </c>
      <c r="H124" s="261">
        <f t="shared" si="5"/>
        <v>100</v>
      </c>
      <c r="I124" s="290"/>
      <c r="J124" s="65"/>
    </row>
    <row r="125" spans="1:10" ht="15" customHeight="1" thickBot="1">
      <c r="A125" s="16"/>
      <c r="B125" s="17"/>
      <c r="C125" s="311">
        <v>4300</v>
      </c>
      <c r="D125" s="131" t="s">
        <v>152</v>
      </c>
      <c r="E125" s="312"/>
      <c r="F125" s="69">
        <v>11154</v>
      </c>
      <c r="G125" s="69">
        <v>11154</v>
      </c>
      <c r="H125" s="261">
        <f t="shared" si="5"/>
        <v>100</v>
      </c>
      <c r="I125" s="291"/>
      <c r="J125" s="357"/>
    </row>
    <row r="126" spans="1:10" ht="30" customHeight="1">
      <c r="A126" s="366">
        <v>754</v>
      </c>
      <c r="B126" s="367"/>
      <c r="C126" s="368"/>
      <c r="D126" s="369" t="s">
        <v>89</v>
      </c>
      <c r="E126" s="370">
        <f>SUM(E127+E129+E140+E144+E155)</f>
        <v>544178</v>
      </c>
      <c r="F126" s="370">
        <f>SUM(F129+F140+F144)</f>
        <v>582508</v>
      </c>
      <c r="G126" s="371">
        <f>SUM(G129+G140+G144)</f>
        <v>560042</v>
      </c>
      <c r="H126" s="372">
        <f aca="true" t="shared" si="6" ref="H126:H203">(G126/F126)*100</f>
        <v>96.1432289341949</v>
      </c>
      <c r="I126" s="373">
        <f t="shared" si="4"/>
        <v>102.91522259260756</v>
      </c>
      <c r="J126" s="370">
        <f>SUM(J129+J140+J144)</f>
        <v>38434</v>
      </c>
    </row>
    <row r="127" spans="1:10" ht="18" customHeight="1">
      <c r="A127" s="120"/>
      <c r="B127" s="44">
        <v>75405</v>
      </c>
      <c r="C127" s="128"/>
      <c r="D127" s="46" t="s">
        <v>287</v>
      </c>
      <c r="E127" s="55">
        <f>SUM(E128)</f>
        <v>10000</v>
      </c>
      <c r="F127" s="55"/>
      <c r="G127" s="55"/>
      <c r="H127" s="56"/>
      <c r="I127" s="56"/>
      <c r="J127" s="55"/>
    </row>
    <row r="128" spans="1:10" ht="25.5" customHeight="1">
      <c r="A128" s="120"/>
      <c r="B128" s="44"/>
      <c r="C128" s="128">
        <v>2620</v>
      </c>
      <c r="D128" s="196" t="s">
        <v>286</v>
      </c>
      <c r="E128" s="54">
        <v>10000</v>
      </c>
      <c r="F128" s="54"/>
      <c r="G128" s="54"/>
      <c r="H128" s="126"/>
      <c r="I128" s="126"/>
      <c r="J128" s="54"/>
    </row>
    <row r="129" spans="1:10" ht="13.5" customHeight="1">
      <c r="A129" s="39"/>
      <c r="B129" s="34">
        <v>75412</v>
      </c>
      <c r="C129" s="40"/>
      <c r="D129" s="41" t="s">
        <v>6</v>
      </c>
      <c r="E129" s="72">
        <f>SUM(E130:E139)</f>
        <v>206090</v>
      </c>
      <c r="F129" s="72">
        <f>SUM(F130:F139)</f>
        <v>219981</v>
      </c>
      <c r="G129" s="72">
        <f>SUM(G130:G139)</f>
        <v>213915</v>
      </c>
      <c r="H129" s="293">
        <f t="shared" si="6"/>
        <v>97.24248912406071</v>
      </c>
      <c r="I129" s="293">
        <f t="shared" si="4"/>
        <v>103.79688485613082</v>
      </c>
      <c r="J129" s="72">
        <f>SUM(J130:J139)</f>
        <v>5270</v>
      </c>
    </row>
    <row r="130" spans="1:10" ht="13.5" customHeight="1">
      <c r="A130" s="39"/>
      <c r="B130" s="34"/>
      <c r="C130" s="18">
        <v>2820</v>
      </c>
      <c r="D130" s="13" t="s">
        <v>278</v>
      </c>
      <c r="E130" s="300">
        <v>14000</v>
      </c>
      <c r="F130" s="83">
        <v>26913</v>
      </c>
      <c r="G130" s="83">
        <v>26913</v>
      </c>
      <c r="H130" s="290">
        <f t="shared" si="6"/>
        <v>100</v>
      </c>
      <c r="I130" s="290"/>
      <c r="J130" s="65"/>
    </row>
    <row r="131" spans="1:10" ht="13.5" customHeight="1">
      <c r="A131" s="10"/>
      <c r="B131" s="11"/>
      <c r="C131" s="18">
        <v>3020</v>
      </c>
      <c r="D131" s="13" t="s">
        <v>194</v>
      </c>
      <c r="E131" s="255">
        <v>7741</v>
      </c>
      <c r="F131" s="65">
        <v>6000</v>
      </c>
      <c r="G131" s="65">
        <v>2365</v>
      </c>
      <c r="H131" s="290">
        <f t="shared" si="6"/>
        <v>39.416666666666664</v>
      </c>
      <c r="I131" s="290">
        <f t="shared" si="4"/>
        <v>30.551608319338584</v>
      </c>
      <c r="J131" s="65"/>
    </row>
    <row r="132" spans="1:10" ht="13.5" customHeight="1">
      <c r="A132" s="10"/>
      <c r="B132" s="11"/>
      <c r="C132" s="18">
        <v>3030</v>
      </c>
      <c r="D132" s="13" t="s">
        <v>114</v>
      </c>
      <c r="E132" s="255">
        <v>15324</v>
      </c>
      <c r="F132" s="65">
        <v>14000</v>
      </c>
      <c r="G132" s="65">
        <v>13576</v>
      </c>
      <c r="H132" s="290">
        <f t="shared" si="6"/>
        <v>96.97142857142858</v>
      </c>
      <c r="I132" s="290">
        <f t="shared" si="4"/>
        <v>88.59305664317411</v>
      </c>
      <c r="J132" s="65"/>
    </row>
    <row r="133" spans="1:10" ht="13.5" customHeight="1">
      <c r="A133" s="10"/>
      <c r="B133" s="11"/>
      <c r="C133" s="18">
        <v>4210</v>
      </c>
      <c r="D133" s="13" t="s">
        <v>104</v>
      </c>
      <c r="E133" s="255">
        <v>71025</v>
      </c>
      <c r="F133" s="65">
        <v>56149</v>
      </c>
      <c r="G133" s="65">
        <v>55239</v>
      </c>
      <c r="H133" s="290">
        <f t="shared" si="6"/>
        <v>98.37931218721616</v>
      </c>
      <c r="I133" s="290">
        <f t="shared" si="4"/>
        <v>77.77402323125659</v>
      </c>
      <c r="J133" s="65">
        <v>4629</v>
      </c>
    </row>
    <row r="134" spans="1:10" ht="13.5" customHeight="1">
      <c r="A134" s="10"/>
      <c r="B134" s="11"/>
      <c r="C134" s="18">
        <v>4260</v>
      </c>
      <c r="D134" s="13" t="s">
        <v>112</v>
      </c>
      <c r="E134" s="255">
        <v>15750</v>
      </c>
      <c r="F134" s="65">
        <v>12548</v>
      </c>
      <c r="G134" s="65">
        <v>12466</v>
      </c>
      <c r="H134" s="290">
        <f t="shared" si="6"/>
        <v>99.34650940388906</v>
      </c>
      <c r="I134" s="290">
        <f t="shared" si="4"/>
        <v>79.14920634920635</v>
      </c>
      <c r="J134" s="65"/>
    </row>
    <row r="135" spans="1:10" ht="13.5" customHeight="1">
      <c r="A135" s="10"/>
      <c r="B135" s="11"/>
      <c r="C135" s="18">
        <v>4270</v>
      </c>
      <c r="D135" s="13" t="s">
        <v>109</v>
      </c>
      <c r="E135" s="255">
        <v>3375</v>
      </c>
      <c r="F135" s="65">
        <v>500</v>
      </c>
      <c r="G135" s="65">
        <v>310</v>
      </c>
      <c r="H135" s="290">
        <f t="shared" si="6"/>
        <v>62</v>
      </c>
      <c r="I135" s="290">
        <f t="shared" si="4"/>
        <v>9.185185185185185</v>
      </c>
      <c r="J135" s="65"/>
    </row>
    <row r="136" spans="1:10" ht="13.5" customHeight="1">
      <c r="A136" s="10"/>
      <c r="B136" s="11"/>
      <c r="C136" s="18">
        <v>4300</v>
      </c>
      <c r="D136" s="13" t="s">
        <v>106</v>
      </c>
      <c r="E136" s="255">
        <v>45627</v>
      </c>
      <c r="F136" s="65">
        <v>42871</v>
      </c>
      <c r="G136" s="65">
        <v>42843</v>
      </c>
      <c r="H136" s="290">
        <f t="shared" si="6"/>
        <v>99.93468778428308</v>
      </c>
      <c r="I136" s="290">
        <f t="shared" si="4"/>
        <v>93.8983496613847</v>
      </c>
      <c r="J136" s="65">
        <v>641</v>
      </c>
    </row>
    <row r="137" spans="1:10" ht="13.5" customHeight="1">
      <c r="A137" s="10"/>
      <c r="B137" s="11"/>
      <c r="C137" s="18">
        <v>4430</v>
      </c>
      <c r="D137" s="13" t="s">
        <v>21</v>
      </c>
      <c r="E137" s="255">
        <v>6244</v>
      </c>
      <c r="F137" s="65">
        <v>16000</v>
      </c>
      <c r="G137" s="65">
        <v>15203</v>
      </c>
      <c r="H137" s="290">
        <f t="shared" si="6"/>
        <v>95.01875</v>
      </c>
      <c r="I137" s="290">
        <f t="shared" si="4"/>
        <v>243.48174247277385</v>
      </c>
      <c r="J137" s="65"/>
    </row>
    <row r="138" spans="1:10" ht="13.5" customHeight="1">
      <c r="A138" s="10"/>
      <c r="B138" s="11"/>
      <c r="C138" s="18">
        <v>4580</v>
      </c>
      <c r="D138" s="47" t="s">
        <v>68</v>
      </c>
      <c r="E138" s="255">
        <v>4</v>
      </c>
      <c r="F138" s="65"/>
      <c r="G138" s="65"/>
      <c r="H138" s="290"/>
      <c r="I138" s="290">
        <f t="shared" si="4"/>
        <v>0</v>
      </c>
      <c r="J138" s="65"/>
    </row>
    <row r="139" spans="1:10" ht="36" customHeight="1">
      <c r="A139" s="10"/>
      <c r="B139" s="11"/>
      <c r="C139" s="18">
        <v>6230</v>
      </c>
      <c r="D139" s="308" t="s">
        <v>227</v>
      </c>
      <c r="E139" s="255">
        <v>27000</v>
      </c>
      <c r="F139" s="65">
        <v>45000</v>
      </c>
      <c r="G139" s="65">
        <v>45000</v>
      </c>
      <c r="H139" s="290">
        <f t="shared" si="6"/>
        <v>100</v>
      </c>
      <c r="I139" s="290"/>
      <c r="J139" s="65"/>
    </row>
    <row r="140" spans="1:10" ht="13.5" customHeight="1">
      <c r="A140" s="10"/>
      <c r="B140" s="20">
        <v>75414</v>
      </c>
      <c r="C140" s="22"/>
      <c r="D140" s="23" t="s">
        <v>15</v>
      </c>
      <c r="E140" s="67">
        <f>SUM(E141:E143)</f>
        <v>2802</v>
      </c>
      <c r="F140" s="67">
        <f>SUM(F141:F142)</f>
        <v>1820</v>
      </c>
      <c r="G140" s="67">
        <f>SUM(G141:G142)</f>
        <v>1820</v>
      </c>
      <c r="H140" s="294">
        <f t="shared" si="6"/>
        <v>100</v>
      </c>
      <c r="I140" s="290"/>
      <c r="J140" s="67">
        <f>SUM(J141:J142)</f>
        <v>0</v>
      </c>
    </row>
    <row r="141" spans="1:10" ht="13.5" customHeight="1">
      <c r="A141" s="10"/>
      <c r="B141" s="20"/>
      <c r="C141" s="18">
        <v>4210</v>
      </c>
      <c r="D141" s="13" t="s">
        <v>104</v>
      </c>
      <c r="E141" s="255">
        <v>535</v>
      </c>
      <c r="F141" s="65">
        <v>729</v>
      </c>
      <c r="G141" s="65">
        <v>729</v>
      </c>
      <c r="H141" s="290">
        <f t="shared" si="6"/>
        <v>100</v>
      </c>
      <c r="I141" s="290"/>
      <c r="J141" s="1"/>
    </row>
    <row r="142" spans="1:10" ht="13.5" customHeight="1">
      <c r="A142" s="10"/>
      <c r="B142" s="11"/>
      <c r="C142" s="18">
        <v>4270</v>
      </c>
      <c r="D142" s="13" t="s">
        <v>109</v>
      </c>
      <c r="E142" s="255">
        <v>1650</v>
      </c>
      <c r="F142" s="65">
        <v>1091</v>
      </c>
      <c r="G142" s="65">
        <v>1091</v>
      </c>
      <c r="H142" s="290">
        <f t="shared" si="6"/>
        <v>100</v>
      </c>
      <c r="I142" s="290"/>
      <c r="J142" s="1"/>
    </row>
    <row r="143" spans="1:10" ht="13.5" customHeight="1">
      <c r="A143" s="10"/>
      <c r="B143" s="11"/>
      <c r="C143" s="18">
        <v>4300</v>
      </c>
      <c r="D143" s="13" t="s">
        <v>106</v>
      </c>
      <c r="E143" s="255">
        <v>617</v>
      </c>
      <c r="F143" s="65"/>
      <c r="G143" s="65"/>
      <c r="H143" s="290"/>
      <c r="I143" s="290"/>
      <c r="J143" s="1"/>
    </row>
    <row r="144" spans="1:10" ht="13.5" customHeight="1">
      <c r="A144" s="10"/>
      <c r="B144" s="20">
        <v>75416</v>
      </c>
      <c r="C144" s="22"/>
      <c r="D144" s="23" t="s">
        <v>47</v>
      </c>
      <c r="E144" s="67">
        <f>SUM(E145:E154)</f>
        <v>325089</v>
      </c>
      <c r="F144" s="67">
        <f>SUM(F145:F154)</f>
        <v>360707</v>
      </c>
      <c r="G144" s="67">
        <f>SUM(G145:G154)</f>
        <v>344307</v>
      </c>
      <c r="H144" s="294">
        <f t="shared" si="6"/>
        <v>95.45337351368285</v>
      </c>
      <c r="I144" s="294">
        <f t="shared" si="4"/>
        <v>105.91161189704974</v>
      </c>
      <c r="J144" s="67">
        <f>SUM(J145:J154)</f>
        <v>33164</v>
      </c>
    </row>
    <row r="145" spans="1:10" ht="13.5" customHeight="1">
      <c r="A145" s="10"/>
      <c r="B145" s="11"/>
      <c r="C145" s="18">
        <v>4010</v>
      </c>
      <c r="D145" s="13" t="s">
        <v>108</v>
      </c>
      <c r="E145" s="255">
        <v>226032</v>
      </c>
      <c r="F145" s="65">
        <v>234293</v>
      </c>
      <c r="G145" s="65">
        <v>231530</v>
      </c>
      <c r="H145" s="290">
        <f t="shared" si="6"/>
        <v>98.8207074048307</v>
      </c>
      <c r="I145" s="290">
        <f t="shared" si="4"/>
        <v>102.43239895236074</v>
      </c>
      <c r="J145" s="65">
        <v>6089</v>
      </c>
    </row>
    <row r="146" spans="1:10" ht="13.5" customHeight="1">
      <c r="A146" s="10"/>
      <c r="B146" s="11"/>
      <c r="C146" s="18">
        <v>4040</v>
      </c>
      <c r="D146" s="13" t="s">
        <v>111</v>
      </c>
      <c r="E146" s="255">
        <v>18621</v>
      </c>
      <c r="F146" s="65">
        <v>18464</v>
      </c>
      <c r="G146" s="65">
        <v>18216</v>
      </c>
      <c r="H146" s="290">
        <f t="shared" si="6"/>
        <v>98.65684575389947</v>
      </c>
      <c r="I146" s="290">
        <f t="shared" si="4"/>
        <v>97.82503624939585</v>
      </c>
      <c r="J146" s="65">
        <v>18572</v>
      </c>
    </row>
    <row r="147" spans="1:10" ht="13.5" customHeight="1">
      <c r="A147" s="10"/>
      <c r="B147" s="11"/>
      <c r="C147" s="18">
        <v>4110</v>
      </c>
      <c r="D147" s="13" t="s">
        <v>29</v>
      </c>
      <c r="E147" s="255">
        <v>39245</v>
      </c>
      <c r="F147" s="65">
        <v>43750</v>
      </c>
      <c r="G147" s="65">
        <v>43740</v>
      </c>
      <c r="H147" s="290">
        <f t="shared" si="6"/>
        <v>99.97714285714285</v>
      </c>
      <c r="I147" s="290">
        <f t="shared" si="4"/>
        <v>111.45368836794496</v>
      </c>
      <c r="J147" s="65">
        <v>6492</v>
      </c>
    </row>
    <row r="148" spans="1:10" ht="13.5" customHeight="1">
      <c r="A148" s="10"/>
      <c r="B148" s="11"/>
      <c r="C148" s="18">
        <v>4120</v>
      </c>
      <c r="D148" s="13" t="s">
        <v>27</v>
      </c>
      <c r="E148" s="255">
        <v>5695</v>
      </c>
      <c r="F148" s="65">
        <v>6193</v>
      </c>
      <c r="G148" s="65">
        <v>6142</v>
      </c>
      <c r="H148" s="290">
        <f t="shared" si="6"/>
        <v>99.17648958501533</v>
      </c>
      <c r="I148" s="290">
        <f t="shared" si="4"/>
        <v>107.84899034240563</v>
      </c>
      <c r="J148" s="65">
        <v>929</v>
      </c>
    </row>
    <row r="149" spans="1:10" ht="13.5" customHeight="1">
      <c r="A149" s="10"/>
      <c r="B149" s="11"/>
      <c r="C149" s="18">
        <v>4210</v>
      </c>
      <c r="D149" s="13" t="s">
        <v>104</v>
      </c>
      <c r="E149" s="255">
        <v>11395</v>
      </c>
      <c r="F149" s="65">
        <v>20707</v>
      </c>
      <c r="G149" s="65">
        <v>20506</v>
      </c>
      <c r="H149" s="290">
        <f t="shared" si="6"/>
        <v>99.02931375863234</v>
      </c>
      <c r="I149" s="290">
        <f t="shared" si="4"/>
        <v>179.95612110574814</v>
      </c>
      <c r="J149" s="65">
        <v>980</v>
      </c>
    </row>
    <row r="150" spans="1:10" ht="13.5" customHeight="1">
      <c r="A150" s="10"/>
      <c r="B150" s="11"/>
      <c r="C150" s="18">
        <v>4270</v>
      </c>
      <c r="D150" s="13" t="s">
        <v>109</v>
      </c>
      <c r="E150" s="255">
        <v>2347</v>
      </c>
      <c r="F150" s="65">
        <v>3000</v>
      </c>
      <c r="G150" s="65">
        <v>897</v>
      </c>
      <c r="H150" s="290">
        <f t="shared" si="6"/>
        <v>29.9</v>
      </c>
      <c r="I150" s="290">
        <f t="shared" si="4"/>
        <v>38.219002982530895</v>
      </c>
      <c r="J150" s="65"/>
    </row>
    <row r="151" spans="1:10" ht="13.5" customHeight="1">
      <c r="A151" s="10"/>
      <c r="B151" s="11"/>
      <c r="C151" s="18">
        <v>4300</v>
      </c>
      <c r="D151" s="13" t="s">
        <v>106</v>
      </c>
      <c r="E151" s="255">
        <v>8857</v>
      </c>
      <c r="F151" s="65">
        <v>18703</v>
      </c>
      <c r="G151" s="65">
        <v>7740</v>
      </c>
      <c r="H151" s="290">
        <f t="shared" si="6"/>
        <v>41.383735229642305</v>
      </c>
      <c r="I151" s="290">
        <f t="shared" si="4"/>
        <v>87.38850626623011</v>
      </c>
      <c r="J151" s="65">
        <v>71</v>
      </c>
    </row>
    <row r="152" spans="1:10" ht="13.5" customHeight="1">
      <c r="A152" s="10"/>
      <c r="B152" s="11"/>
      <c r="C152" s="18">
        <v>4410</v>
      </c>
      <c r="D152" s="13" t="s">
        <v>20</v>
      </c>
      <c r="E152" s="255">
        <v>2113</v>
      </c>
      <c r="F152" s="65">
        <v>3150</v>
      </c>
      <c r="G152" s="65">
        <v>3108</v>
      </c>
      <c r="H152" s="290">
        <f t="shared" si="6"/>
        <v>98.66666666666667</v>
      </c>
      <c r="I152" s="290">
        <f t="shared" si="4"/>
        <v>147.089446284903</v>
      </c>
      <c r="J152" s="65">
        <v>31</v>
      </c>
    </row>
    <row r="153" spans="1:10" ht="13.5" customHeight="1">
      <c r="A153" s="10"/>
      <c r="B153" s="11"/>
      <c r="C153" s="18">
        <v>4430</v>
      </c>
      <c r="D153" s="13" t="s">
        <v>21</v>
      </c>
      <c r="E153" s="255">
        <v>1533</v>
      </c>
      <c r="F153" s="65">
        <v>5490</v>
      </c>
      <c r="G153" s="65">
        <v>5471</v>
      </c>
      <c r="H153" s="290">
        <f t="shared" si="6"/>
        <v>99.65391621129326</v>
      </c>
      <c r="I153" s="290">
        <f t="shared" si="4"/>
        <v>356.8819308545336</v>
      </c>
      <c r="J153" s="65"/>
    </row>
    <row r="154" spans="1:10" ht="13.5" customHeight="1">
      <c r="A154" s="10"/>
      <c r="B154" s="11"/>
      <c r="C154" s="26">
        <v>4440</v>
      </c>
      <c r="D154" s="47" t="s">
        <v>28</v>
      </c>
      <c r="E154" s="65">
        <v>9251</v>
      </c>
      <c r="F154" s="65">
        <v>6957</v>
      </c>
      <c r="G154" s="65">
        <v>6957</v>
      </c>
      <c r="H154" s="261">
        <f t="shared" si="6"/>
        <v>100</v>
      </c>
      <c r="I154" s="261">
        <f t="shared" si="4"/>
        <v>75.2026807912658</v>
      </c>
      <c r="J154" s="65"/>
    </row>
    <row r="155" spans="1:10" ht="13.5" customHeight="1">
      <c r="A155" s="19"/>
      <c r="B155" s="20">
        <v>75495</v>
      </c>
      <c r="C155" s="28"/>
      <c r="D155" s="77" t="s">
        <v>3</v>
      </c>
      <c r="E155" s="67">
        <f>SUM(E156)</f>
        <v>197</v>
      </c>
      <c r="F155" s="67"/>
      <c r="G155" s="67"/>
      <c r="H155" s="262"/>
      <c r="I155" s="262"/>
      <c r="J155" s="67"/>
    </row>
    <row r="156" spans="1:10" ht="13.5" customHeight="1">
      <c r="A156" s="10"/>
      <c r="B156" s="11"/>
      <c r="C156" s="26">
        <v>3020</v>
      </c>
      <c r="D156" s="47" t="s">
        <v>194</v>
      </c>
      <c r="E156" s="65">
        <v>197</v>
      </c>
      <c r="F156" s="65"/>
      <c r="G156" s="65"/>
      <c r="H156" s="261"/>
      <c r="I156" s="261"/>
      <c r="J156" s="65"/>
    </row>
    <row r="157" spans="1:10" ht="51" customHeight="1" thickBot="1">
      <c r="A157" s="229">
        <v>756</v>
      </c>
      <c r="B157" s="400"/>
      <c r="C157" s="398"/>
      <c r="D157" s="360" t="s">
        <v>195</v>
      </c>
      <c r="E157" s="237">
        <f>SUM(E158)</f>
        <v>104817</v>
      </c>
      <c r="F157" s="237">
        <f>SUM(F158)</f>
        <v>120000</v>
      </c>
      <c r="G157" s="253">
        <f>SUM(G158)</f>
        <v>101960</v>
      </c>
      <c r="H157" s="292">
        <f t="shared" si="6"/>
        <v>84.96666666666667</v>
      </c>
      <c r="I157" s="348">
        <f t="shared" si="4"/>
        <v>97.27429710829351</v>
      </c>
      <c r="J157" s="237">
        <f>SUM(J158)</f>
        <v>2986</v>
      </c>
    </row>
    <row r="158" spans="1:10" ht="15" customHeight="1">
      <c r="A158" s="39"/>
      <c r="B158" s="34">
        <v>75647</v>
      </c>
      <c r="C158" s="40"/>
      <c r="D158" s="41" t="s">
        <v>86</v>
      </c>
      <c r="E158" s="72">
        <f>SUM(E159:E162)</f>
        <v>104817</v>
      </c>
      <c r="F158" s="72">
        <f>SUM(F159:F162)</f>
        <v>120000</v>
      </c>
      <c r="G158" s="72">
        <f>SUM(G159:G162)</f>
        <v>101960</v>
      </c>
      <c r="H158" s="293">
        <f t="shared" si="6"/>
        <v>84.96666666666667</v>
      </c>
      <c r="I158" s="293">
        <f t="shared" si="4"/>
        <v>97.27429710829351</v>
      </c>
      <c r="J158" s="72">
        <f>SUM(J159:J162)</f>
        <v>2986</v>
      </c>
    </row>
    <row r="159" spans="1:10" ht="15" customHeight="1">
      <c r="A159" s="10"/>
      <c r="B159" s="11"/>
      <c r="C159" s="18">
        <v>4100</v>
      </c>
      <c r="D159" s="13" t="s">
        <v>117</v>
      </c>
      <c r="E159" s="255">
        <v>67643</v>
      </c>
      <c r="F159" s="65">
        <v>73500</v>
      </c>
      <c r="G159" s="65">
        <v>56495</v>
      </c>
      <c r="H159" s="290">
        <f t="shared" si="6"/>
        <v>76.8639455782313</v>
      </c>
      <c r="I159" s="290">
        <f aca="true" t="shared" si="7" ref="I159:I225">(G159/E159)*100</f>
        <v>83.51935898762622</v>
      </c>
      <c r="J159" s="65">
        <v>1777</v>
      </c>
    </row>
    <row r="160" spans="1:10" ht="15" customHeight="1">
      <c r="A160" s="10"/>
      <c r="B160" s="11"/>
      <c r="C160" s="18">
        <v>4110</v>
      </c>
      <c r="D160" s="13" t="s">
        <v>29</v>
      </c>
      <c r="E160" s="255">
        <v>2392</v>
      </c>
      <c r="F160" s="65">
        <v>3000</v>
      </c>
      <c r="G160" s="65">
        <v>2358</v>
      </c>
      <c r="H160" s="290">
        <f t="shared" si="6"/>
        <v>78.60000000000001</v>
      </c>
      <c r="I160" s="290">
        <f t="shared" si="7"/>
        <v>98.57859531772574</v>
      </c>
      <c r="J160" s="65">
        <v>365</v>
      </c>
    </row>
    <row r="161" spans="1:10" ht="15" customHeight="1">
      <c r="A161" s="10"/>
      <c r="B161" s="11"/>
      <c r="C161" s="18">
        <v>4120</v>
      </c>
      <c r="D161" s="13" t="s">
        <v>27</v>
      </c>
      <c r="E161" s="255">
        <v>360</v>
      </c>
      <c r="F161" s="65">
        <v>500</v>
      </c>
      <c r="G161" s="65">
        <v>379</v>
      </c>
      <c r="H161" s="290">
        <f t="shared" si="6"/>
        <v>75.8</v>
      </c>
      <c r="I161" s="290">
        <f t="shared" si="7"/>
        <v>105.27777777777779</v>
      </c>
      <c r="J161" s="65">
        <v>55</v>
      </c>
    </row>
    <row r="162" spans="1:10" ht="15" customHeight="1" thickBot="1">
      <c r="A162" s="16"/>
      <c r="B162" s="17"/>
      <c r="C162" s="37">
        <v>4300</v>
      </c>
      <c r="D162" s="42" t="s">
        <v>106</v>
      </c>
      <c r="E162" s="258">
        <v>34422</v>
      </c>
      <c r="F162" s="69">
        <v>43000</v>
      </c>
      <c r="G162" s="69">
        <v>42728</v>
      </c>
      <c r="H162" s="291">
        <f t="shared" si="6"/>
        <v>99.3674418604651</v>
      </c>
      <c r="I162" s="291">
        <f t="shared" si="7"/>
        <v>124.12991691360176</v>
      </c>
      <c r="J162" s="65">
        <v>789</v>
      </c>
    </row>
    <row r="163" spans="1:10" ht="15" customHeight="1" thickBot="1">
      <c r="A163" s="219">
        <v>757</v>
      </c>
      <c r="B163" s="220"/>
      <c r="C163" s="223"/>
      <c r="D163" s="224" t="s">
        <v>90</v>
      </c>
      <c r="E163" s="222">
        <f aca="true" t="shared" si="8" ref="E163:G164">SUM(E164)</f>
        <v>84363</v>
      </c>
      <c r="F163" s="222">
        <f t="shared" si="8"/>
        <v>50000</v>
      </c>
      <c r="G163" s="222">
        <f t="shared" si="8"/>
        <v>45205</v>
      </c>
      <c r="H163" s="295">
        <f t="shared" si="6"/>
        <v>90.41</v>
      </c>
      <c r="I163" s="314">
        <f t="shared" si="7"/>
        <v>53.583917120064484</v>
      </c>
      <c r="J163" s="222">
        <f>SUM(J164)</f>
        <v>0</v>
      </c>
    </row>
    <row r="164" spans="1:10" ht="27" customHeight="1">
      <c r="A164" s="39"/>
      <c r="B164" s="34">
        <v>75702</v>
      </c>
      <c r="C164" s="40"/>
      <c r="D164" s="36" t="s">
        <v>119</v>
      </c>
      <c r="E164" s="72">
        <f t="shared" si="8"/>
        <v>84363</v>
      </c>
      <c r="F164" s="72">
        <f t="shared" si="8"/>
        <v>50000</v>
      </c>
      <c r="G164" s="72">
        <f t="shared" si="8"/>
        <v>45205</v>
      </c>
      <c r="H164" s="293">
        <f t="shared" si="6"/>
        <v>90.41</v>
      </c>
      <c r="I164" s="293">
        <f t="shared" si="7"/>
        <v>53.583917120064484</v>
      </c>
      <c r="J164" s="72">
        <f>SUM(J165)</f>
        <v>0</v>
      </c>
    </row>
    <row r="165" spans="1:10" ht="15" customHeight="1" thickBot="1">
      <c r="A165" s="10"/>
      <c r="B165" s="11"/>
      <c r="C165" s="26">
        <v>8010</v>
      </c>
      <c r="D165" s="27" t="s">
        <v>118</v>
      </c>
      <c r="E165" s="110">
        <v>84363</v>
      </c>
      <c r="F165" s="65">
        <v>50000</v>
      </c>
      <c r="G165" s="65">
        <v>45205</v>
      </c>
      <c r="H165" s="290">
        <f t="shared" si="6"/>
        <v>90.41</v>
      </c>
      <c r="I165" s="290">
        <f t="shared" si="7"/>
        <v>53.583917120064484</v>
      </c>
      <c r="J165" s="1"/>
    </row>
    <row r="166" spans="1:10" ht="13.5" thickBot="1">
      <c r="A166" s="219">
        <v>758</v>
      </c>
      <c r="B166" s="220"/>
      <c r="C166" s="223"/>
      <c r="D166" s="224" t="s">
        <v>16</v>
      </c>
      <c r="E166" s="222">
        <f>SUM(E167+E170)</f>
        <v>20000</v>
      </c>
      <c r="F166" s="222">
        <f>SUM(F167+F170)</f>
        <v>235581</v>
      </c>
      <c r="G166" s="257">
        <f>SUM(G167+G170)</f>
        <v>223706</v>
      </c>
      <c r="H166" s="295">
        <f t="shared" si="6"/>
        <v>94.95927090894428</v>
      </c>
      <c r="I166" s="338"/>
      <c r="J166" s="222">
        <f>SUM(J167+J170)</f>
        <v>0</v>
      </c>
    </row>
    <row r="167" spans="1:10" ht="12.75">
      <c r="A167" s="130"/>
      <c r="B167" s="9">
        <v>75809</v>
      </c>
      <c r="C167" s="313"/>
      <c r="D167" s="51" t="s">
        <v>228</v>
      </c>
      <c r="E167" s="52">
        <f>E168+E169</f>
        <v>20000</v>
      </c>
      <c r="F167" s="52">
        <f>F168+F169</f>
        <v>223735</v>
      </c>
      <c r="G167" s="52">
        <f>G168+G169</f>
        <v>223706</v>
      </c>
      <c r="H167" s="336">
        <f t="shared" si="6"/>
        <v>99.98703823720025</v>
      </c>
      <c r="I167" s="289"/>
      <c r="J167" s="52">
        <f>J168+J169</f>
        <v>0</v>
      </c>
    </row>
    <row r="168" spans="1:10" ht="12.75">
      <c r="A168" s="120"/>
      <c r="B168" s="44"/>
      <c r="C168" s="128">
        <v>2710</v>
      </c>
      <c r="D168" s="153" t="s">
        <v>215</v>
      </c>
      <c r="E168" s="54">
        <v>20000</v>
      </c>
      <c r="F168" s="54">
        <v>500</v>
      </c>
      <c r="G168" s="54">
        <v>500</v>
      </c>
      <c r="H168" s="291">
        <f t="shared" si="6"/>
        <v>100</v>
      </c>
      <c r="I168" s="290"/>
      <c r="J168" s="1">
        <v>0</v>
      </c>
    </row>
    <row r="169" spans="1:10" ht="12.75">
      <c r="A169" s="120"/>
      <c r="B169" s="44"/>
      <c r="C169" s="128">
        <v>6300</v>
      </c>
      <c r="D169" s="153" t="s">
        <v>216</v>
      </c>
      <c r="E169" s="54"/>
      <c r="F169" s="54">
        <v>223235</v>
      </c>
      <c r="G169" s="54">
        <v>223206</v>
      </c>
      <c r="H169" s="291">
        <f t="shared" si="6"/>
        <v>99.98700920554573</v>
      </c>
      <c r="I169" s="290"/>
      <c r="J169" s="1">
        <v>0</v>
      </c>
    </row>
    <row r="170" spans="1:10" ht="15" customHeight="1">
      <c r="A170" s="39"/>
      <c r="B170" s="34">
        <v>75818</v>
      </c>
      <c r="C170" s="40"/>
      <c r="D170" s="41" t="s">
        <v>156</v>
      </c>
      <c r="E170" s="254"/>
      <c r="F170" s="72">
        <f>SUM(F171)</f>
        <v>11846</v>
      </c>
      <c r="G170" s="83"/>
      <c r="H170" s="294">
        <f t="shared" si="6"/>
        <v>0</v>
      </c>
      <c r="I170" s="290"/>
      <c r="J170" s="1"/>
    </row>
    <row r="171" spans="1:10" ht="15" customHeight="1" thickBot="1">
      <c r="A171" s="16"/>
      <c r="B171" s="17"/>
      <c r="C171" s="37">
        <v>4810</v>
      </c>
      <c r="D171" s="42" t="s">
        <v>157</v>
      </c>
      <c r="E171" s="258"/>
      <c r="F171" s="69">
        <v>11846</v>
      </c>
      <c r="G171" s="69"/>
      <c r="H171" s="291">
        <f t="shared" si="6"/>
        <v>0</v>
      </c>
      <c r="I171" s="291"/>
      <c r="J171" s="340"/>
    </row>
    <row r="172" spans="1:10" ht="15" customHeight="1" thickBot="1">
      <c r="A172" s="219">
        <v>801</v>
      </c>
      <c r="B172" s="220"/>
      <c r="C172" s="223"/>
      <c r="D172" s="224" t="s">
        <v>91</v>
      </c>
      <c r="E172" s="222">
        <f>SUM(E173+E196+E211+E232+E245+E257+E269+E274)</f>
        <v>21891569</v>
      </c>
      <c r="F172" s="222">
        <f>SUM(F173+F196+F211+F230+F232+F245+F257+F269+F274)</f>
        <v>23299623</v>
      </c>
      <c r="G172" s="222">
        <f>SUM(G173+G196+G211+G230+G232+G245+G257+G269+G274)</f>
        <v>22938075</v>
      </c>
      <c r="H172" s="295">
        <f t="shared" si="6"/>
        <v>98.4482667380498</v>
      </c>
      <c r="I172" s="314">
        <f t="shared" si="7"/>
        <v>104.78040655742858</v>
      </c>
      <c r="J172" s="222">
        <f>SUM(J173+J196+J211+J232+J245+J257+J274)</f>
        <v>1955886</v>
      </c>
    </row>
    <row r="173" spans="1:10" ht="15" customHeight="1">
      <c r="A173" s="39"/>
      <c r="B173" s="34">
        <v>80101</v>
      </c>
      <c r="C173" s="40"/>
      <c r="D173" s="41" t="s">
        <v>66</v>
      </c>
      <c r="E173" s="72">
        <f>SUM(E174:E194)</f>
        <v>11566630</v>
      </c>
      <c r="F173" s="72">
        <f>SUM(F174:F195)</f>
        <v>12163116</v>
      </c>
      <c r="G173" s="72">
        <f>SUM(G174:G195)</f>
        <v>11823983</v>
      </c>
      <c r="H173" s="293">
        <f t="shared" si="6"/>
        <v>97.2117917809877</v>
      </c>
      <c r="I173" s="293">
        <f t="shared" si="7"/>
        <v>102.22496094368023</v>
      </c>
      <c r="J173" s="72">
        <f>SUM(J174:J194)</f>
        <v>1091941</v>
      </c>
    </row>
    <row r="174" spans="1:10" ht="15" customHeight="1">
      <c r="A174" s="39"/>
      <c r="B174" s="34"/>
      <c r="C174" s="114">
        <v>2540</v>
      </c>
      <c r="D174" s="113" t="s">
        <v>196</v>
      </c>
      <c r="E174" s="300">
        <f>78095</f>
        <v>78095</v>
      </c>
      <c r="F174" s="83">
        <v>176545</v>
      </c>
      <c r="G174" s="83">
        <v>176545</v>
      </c>
      <c r="H174" s="290">
        <f t="shared" si="6"/>
        <v>100</v>
      </c>
      <c r="I174" s="290">
        <f t="shared" si="7"/>
        <v>226.06440873295344</v>
      </c>
      <c r="J174" s="65"/>
    </row>
    <row r="175" spans="1:10" ht="15" customHeight="1">
      <c r="A175" s="10"/>
      <c r="B175" s="11"/>
      <c r="C175" s="18">
        <v>3020</v>
      </c>
      <c r="D175" s="13" t="s">
        <v>113</v>
      </c>
      <c r="E175" s="255">
        <f>323158+36956</f>
        <v>360114</v>
      </c>
      <c r="F175" s="65">
        <v>382543</v>
      </c>
      <c r="G175" s="65">
        <v>371431</v>
      </c>
      <c r="H175" s="290">
        <f t="shared" si="6"/>
        <v>97.09522851025898</v>
      </c>
      <c r="I175" s="290">
        <f t="shared" si="7"/>
        <v>103.1426159493938</v>
      </c>
      <c r="J175" s="65">
        <v>18</v>
      </c>
    </row>
    <row r="176" spans="1:10" ht="15" customHeight="1">
      <c r="A176" s="10"/>
      <c r="B176" s="11"/>
      <c r="C176" s="18">
        <v>4010</v>
      </c>
      <c r="D176" s="13" t="s">
        <v>108</v>
      </c>
      <c r="E176" s="255">
        <f>6660039+352281</f>
        <v>7012320</v>
      </c>
      <c r="F176" s="65">
        <v>7251633</v>
      </c>
      <c r="G176" s="65">
        <v>7228068</v>
      </c>
      <c r="H176" s="290">
        <f t="shared" si="6"/>
        <v>99.67503871197012</v>
      </c>
      <c r="I176" s="290">
        <f t="shared" si="7"/>
        <v>103.07669929495515</v>
      </c>
      <c r="J176" s="65">
        <v>159848</v>
      </c>
    </row>
    <row r="177" spans="1:10" ht="15" customHeight="1">
      <c r="A177" s="10"/>
      <c r="B177" s="11"/>
      <c r="C177" s="18">
        <v>4040</v>
      </c>
      <c r="D177" s="13" t="s">
        <v>111</v>
      </c>
      <c r="E177" s="255">
        <f>497450+28104</f>
        <v>525554</v>
      </c>
      <c r="F177" s="65">
        <v>573699</v>
      </c>
      <c r="G177" s="65">
        <v>573697</v>
      </c>
      <c r="H177" s="290">
        <f t="shared" si="6"/>
        <v>99.99965138513402</v>
      </c>
      <c r="I177" s="290">
        <f t="shared" si="7"/>
        <v>109.16042880465184</v>
      </c>
      <c r="J177" s="65">
        <v>586065</v>
      </c>
    </row>
    <row r="178" spans="1:10" ht="15" customHeight="1">
      <c r="A178" s="10"/>
      <c r="B178" s="11"/>
      <c r="C178" s="18">
        <v>4110</v>
      </c>
      <c r="D178" s="13" t="s">
        <v>29</v>
      </c>
      <c r="E178" s="255">
        <f>1205266+71659</f>
        <v>1276925</v>
      </c>
      <c r="F178" s="65">
        <v>1353088</v>
      </c>
      <c r="G178" s="65">
        <v>1353088</v>
      </c>
      <c r="H178" s="290">
        <f t="shared" si="6"/>
        <v>100</v>
      </c>
      <c r="I178" s="290">
        <f t="shared" si="7"/>
        <v>105.96456330638055</v>
      </c>
      <c r="J178" s="65">
        <v>154065</v>
      </c>
    </row>
    <row r="179" spans="1:10" ht="15" customHeight="1">
      <c r="A179" s="10"/>
      <c r="B179" s="11"/>
      <c r="C179" s="18">
        <v>4120</v>
      </c>
      <c r="D179" s="13" t="s">
        <v>27</v>
      </c>
      <c r="E179" s="255">
        <f>169472+10036</f>
        <v>179508</v>
      </c>
      <c r="F179" s="65">
        <v>194502</v>
      </c>
      <c r="G179" s="65">
        <v>194502</v>
      </c>
      <c r="H179" s="290">
        <f t="shared" si="6"/>
        <v>100</v>
      </c>
      <c r="I179" s="290">
        <f t="shared" si="7"/>
        <v>108.3528310715957</v>
      </c>
      <c r="J179" s="65">
        <v>19485</v>
      </c>
    </row>
    <row r="180" spans="1:10" ht="15" customHeight="1">
      <c r="A180" s="10"/>
      <c r="B180" s="11"/>
      <c r="C180" s="18">
        <v>4140</v>
      </c>
      <c r="D180" s="13" t="s">
        <v>115</v>
      </c>
      <c r="E180" s="255"/>
      <c r="F180" s="65">
        <v>985</v>
      </c>
      <c r="G180" s="65">
        <v>985</v>
      </c>
      <c r="H180" s="290">
        <f t="shared" si="6"/>
        <v>100</v>
      </c>
      <c r="I180" s="290"/>
      <c r="J180" s="65"/>
    </row>
    <row r="181" spans="1:10" ht="15" customHeight="1">
      <c r="A181" s="10"/>
      <c r="B181" s="11"/>
      <c r="C181" s="18">
        <v>4210</v>
      </c>
      <c r="D181" s="13" t="s">
        <v>104</v>
      </c>
      <c r="E181" s="255">
        <f>379562+123761</f>
        <v>503323</v>
      </c>
      <c r="F181" s="65">
        <v>755404</v>
      </c>
      <c r="G181" s="65">
        <v>560176</v>
      </c>
      <c r="H181" s="290">
        <f t="shared" si="6"/>
        <v>74.15581596073095</v>
      </c>
      <c r="I181" s="290">
        <f t="shared" si="7"/>
        <v>111.29552990822991</v>
      </c>
      <c r="J181" s="65">
        <v>6520</v>
      </c>
    </row>
    <row r="182" spans="1:10" ht="15" customHeight="1">
      <c r="A182" s="10"/>
      <c r="B182" s="11"/>
      <c r="C182" s="18">
        <v>4240</v>
      </c>
      <c r="D182" s="13" t="s">
        <v>120</v>
      </c>
      <c r="E182" s="255">
        <f>118592+12000</f>
        <v>130592</v>
      </c>
      <c r="F182" s="65">
        <v>89615</v>
      </c>
      <c r="G182" s="65">
        <v>89512</v>
      </c>
      <c r="H182" s="290">
        <f t="shared" si="6"/>
        <v>99.88506388439436</v>
      </c>
      <c r="I182" s="290">
        <f t="shared" si="7"/>
        <v>68.54324920362657</v>
      </c>
      <c r="J182" s="65">
        <v>135</v>
      </c>
    </row>
    <row r="183" spans="1:10" ht="15" customHeight="1">
      <c r="A183" s="10"/>
      <c r="B183" s="11"/>
      <c r="C183" s="18">
        <v>4260</v>
      </c>
      <c r="D183" s="13" t="s">
        <v>112</v>
      </c>
      <c r="E183" s="255">
        <f>274122+25050</f>
        <v>299172</v>
      </c>
      <c r="F183" s="65">
        <v>240851</v>
      </c>
      <c r="G183" s="65">
        <v>231459</v>
      </c>
      <c r="H183" s="290">
        <f t="shared" si="6"/>
        <v>96.10049366620856</v>
      </c>
      <c r="I183" s="290">
        <f t="shared" si="7"/>
        <v>77.36653162729132</v>
      </c>
      <c r="J183" s="65">
        <v>52051</v>
      </c>
    </row>
    <row r="184" spans="1:10" ht="15" customHeight="1">
      <c r="A184" s="10"/>
      <c r="B184" s="11"/>
      <c r="C184" s="18">
        <v>4270</v>
      </c>
      <c r="D184" s="13" t="s">
        <v>109</v>
      </c>
      <c r="E184" s="255">
        <f>172248+20515</f>
        <v>192763</v>
      </c>
      <c r="F184" s="65">
        <v>286510</v>
      </c>
      <c r="G184" s="65">
        <v>270148</v>
      </c>
      <c r="H184" s="290">
        <f t="shared" si="6"/>
        <v>94.28920456528567</v>
      </c>
      <c r="I184" s="290">
        <f t="shared" si="7"/>
        <v>140.14515233732615</v>
      </c>
      <c r="J184" s="65">
        <v>102789</v>
      </c>
    </row>
    <row r="185" spans="1:10" ht="15" customHeight="1">
      <c r="A185" s="10"/>
      <c r="B185" s="11"/>
      <c r="C185" s="18">
        <v>4273</v>
      </c>
      <c r="D185" s="13" t="s">
        <v>109</v>
      </c>
      <c r="E185" s="255"/>
      <c r="F185" s="65">
        <v>7305</v>
      </c>
      <c r="G185" s="65">
        <v>7305</v>
      </c>
      <c r="H185" s="290">
        <f t="shared" si="6"/>
        <v>100</v>
      </c>
      <c r="I185" s="290"/>
      <c r="J185" s="65"/>
    </row>
    <row r="186" spans="1:10" ht="15" customHeight="1">
      <c r="A186" s="10"/>
      <c r="B186" s="11"/>
      <c r="C186" s="18">
        <v>4280</v>
      </c>
      <c r="D186" s="13" t="s">
        <v>121</v>
      </c>
      <c r="E186" s="255">
        <f>5566+200</f>
        <v>5766</v>
      </c>
      <c r="F186" s="65"/>
      <c r="G186" s="65"/>
      <c r="H186" s="290"/>
      <c r="I186" s="290">
        <f t="shared" si="7"/>
        <v>0</v>
      </c>
      <c r="J186" s="65"/>
    </row>
    <row r="187" spans="1:10" ht="15" customHeight="1">
      <c r="A187" s="10"/>
      <c r="B187" s="11"/>
      <c r="C187" s="18">
        <v>4300</v>
      </c>
      <c r="D187" s="13" t="s">
        <v>106</v>
      </c>
      <c r="E187" s="255">
        <f>100042+9520</f>
        <v>109562</v>
      </c>
      <c r="F187" s="65">
        <v>237612</v>
      </c>
      <c r="G187" s="65">
        <v>174242</v>
      </c>
      <c r="H187" s="290">
        <f t="shared" si="6"/>
        <v>73.33047152500716</v>
      </c>
      <c r="I187" s="290">
        <f t="shared" si="7"/>
        <v>159.03506690275827</v>
      </c>
      <c r="J187" s="65">
        <v>9803</v>
      </c>
    </row>
    <row r="188" spans="1:10" ht="15" customHeight="1">
      <c r="A188" s="10"/>
      <c r="B188" s="11"/>
      <c r="C188" s="18">
        <v>4410</v>
      </c>
      <c r="D188" s="13" t="s">
        <v>20</v>
      </c>
      <c r="E188" s="255">
        <f>20532+1000</f>
        <v>21532</v>
      </c>
      <c r="F188" s="65">
        <v>7827</v>
      </c>
      <c r="G188" s="65">
        <v>7827</v>
      </c>
      <c r="H188" s="290">
        <f t="shared" si="6"/>
        <v>100</v>
      </c>
      <c r="I188" s="290">
        <f t="shared" si="7"/>
        <v>36.35054802154932</v>
      </c>
      <c r="J188" s="65">
        <v>963</v>
      </c>
    </row>
    <row r="189" spans="1:10" ht="15" customHeight="1">
      <c r="A189" s="10"/>
      <c r="B189" s="11"/>
      <c r="C189" s="18">
        <v>4420</v>
      </c>
      <c r="D189" s="13" t="s">
        <v>30</v>
      </c>
      <c r="E189" s="255"/>
      <c r="F189" s="65">
        <v>779</v>
      </c>
      <c r="G189" s="65">
        <v>779</v>
      </c>
      <c r="H189" s="290">
        <f t="shared" si="6"/>
        <v>100</v>
      </c>
      <c r="I189" s="290"/>
      <c r="J189" s="65"/>
    </row>
    <row r="190" spans="1:10" ht="15" customHeight="1">
      <c r="A190" s="10"/>
      <c r="B190" s="11"/>
      <c r="C190" s="18">
        <v>4430</v>
      </c>
      <c r="D190" s="13" t="s">
        <v>21</v>
      </c>
      <c r="E190" s="255">
        <f>7591+1000</f>
        <v>8591</v>
      </c>
      <c r="F190" s="65">
        <v>8944</v>
      </c>
      <c r="G190" s="65">
        <v>8945</v>
      </c>
      <c r="H190" s="290">
        <f t="shared" si="6"/>
        <v>100.01118067978534</v>
      </c>
      <c r="I190" s="290">
        <f t="shared" si="7"/>
        <v>104.120591316494</v>
      </c>
      <c r="J190" s="65"/>
    </row>
    <row r="191" spans="1:10" ht="15" customHeight="1">
      <c r="A191" s="10"/>
      <c r="B191" s="11"/>
      <c r="C191" s="18">
        <v>4440</v>
      </c>
      <c r="D191" s="13" t="s">
        <v>28</v>
      </c>
      <c r="E191" s="255">
        <f>403915+22596</f>
        <v>426511</v>
      </c>
      <c r="F191" s="65">
        <v>541887</v>
      </c>
      <c r="G191" s="65">
        <v>541887</v>
      </c>
      <c r="H191" s="290">
        <f t="shared" si="6"/>
        <v>100</v>
      </c>
      <c r="I191" s="290">
        <f t="shared" si="7"/>
        <v>127.05111943185521</v>
      </c>
      <c r="J191" s="65"/>
    </row>
    <row r="192" spans="1:10" ht="15" customHeight="1">
      <c r="A192" s="10"/>
      <c r="B192" s="11"/>
      <c r="C192" s="18">
        <v>4530</v>
      </c>
      <c r="D192" s="13" t="s">
        <v>18</v>
      </c>
      <c r="E192" s="255">
        <v>8279</v>
      </c>
      <c r="F192" s="65">
        <v>6799</v>
      </c>
      <c r="G192" s="65">
        <v>6799</v>
      </c>
      <c r="H192" s="290">
        <f t="shared" si="6"/>
        <v>100</v>
      </c>
      <c r="I192" s="290">
        <f t="shared" si="7"/>
        <v>82.12344486049041</v>
      </c>
      <c r="J192" s="65">
        <v>199</v>
      </c>
    </row>
    <row r="193" spans="1:10" ht="15" customHeight="1">
      <c r="A193" s="10"/>
      <c r="B193" s="11"/>
      <c r="C193" s="18">
        <v>4570</v>
      </c>
      <c r="D193" s="13" t="s">
        <v>214</v>
      </c>
      <c r="E193" s="255">
        <v>17</v>
      </c>
      <c r="F193" s="65">
        <v>50</v>
      </c>
      <c r="G193" s="65">
        <v>50</v>
      </c>
      <c r="H193" s="290">
        <f t="shared" si="6"/>
        <v>100</v>
      </c>
      <c r="I193" s="290">
        <f t="shared" si="7"/>
        <v>294.11764705882354</v>
      </c>
      <c r="J193" s="65"/>
    </row>
    <row r="194" spans="1:10" ht="15" customHeight="1">
      <c r="A194" s="10"/>
      <c r="B194" s="11"/>
      <c r="C194" s="18">
        <v>6050</v>
      </c>
      <c r="D194" s="13" t="s">
        <v>103</v>
      </c>
      <c r="E194" s="255">
        <v>428006</v>
      </c>
      <c r="F194" s="65">
        <v>40000</v>
      </c>
      <c r="G194" s="65">
        <v>20000</v>
      </c>
      <c r="H194" s="290">
        <f t="shared" si="6"/>
        <v>50</v>
      </c>
      <c r="I194" s="290">
        <f t="shared" si="7"/>
        <v>4.672831689275384</v>
      </c>
      <c r="J194" s="65"/>
    </row>
    <row r="195" spans="1:10" ht="15" customHeight="1">
      <c r="A195" s="10"/>
      <c r="B195" s="11"/>
      <c r="C195" s="18">
        <v>6060</v>
      </c>
      <c r="D195" s="13" t="s">
        <v>328</v>
      </c>
      <c r="E195" s="255"/>
      <c r="F195" s="65">
        <v>6538</v>
      </c>
      <c r="G195" s="65">
        <v>6538</v>
      </c>
      <c r="H195" s="290">
        <f t="shared" si="6"/>
        <v>100</v>
      </c>
      <c r="I195" s="290"/>
      <c r="J195" s="65"/>
    </row>
    <row r="196" spans="1:10" ht="15" customHeight="1">
      <c r="A196" s="10"/>
      <c r="B196" s="20">
        <v>80104</v>
      </c>
      <c r="C196" s="22"/>
      <c r="D196" s="21" t="s">
        <v>80</v>
      </c>
      <c r="E196" s="67">
        <f>SUM(E197:E209)</f>
        <v>2604080</v>
      </c>
      <c r="F196" s="67">
        <f>SUM(F197:F210)</f>
        <v>2683912</v>
      </c>
      <c r="G196" s="67">
        <f>SUM(G197:G210)</f>
        <v>2682087</v>
      </c>
      <c r="H196" s="294">
        <f t="shared" si="6"/>
        <v>99.9320022415042</v>
      </c>
      <c r="I196" s="294">
        <f t="shared" si="7"/>
        <v>102.99556849251942</v>
      </c>
      <c r="J196" s="67">
        <f>SUM(J197:J209)</f>
        <v>195085</v>
      </c>
    </row>
    <row r="197" spans="1:10" ht="15" customHeight="1">
      <c r="A197" s="10"/>
      <c r="B197" s="11"/>
      <c r="C197" s="18">
        <v>3020</v>
      </c>
      <c r="D197" s="13" t="s">
        <v>113</v>
      </c>
      <c r="E197" s="255">
        <v>24824</v>
      </c>
      <c r="F197" s="65">
        <v>19110</v>
      </c>
      <c r="G197" s="65">
        <v>19108</v>
      </c>
      <c r="H197" s="290">
        <f t="shared" si="6"/>
        <v>99.98953427524856</v>
      </c>
      <c r="I197" s="290"/>
      <c r="J197" s="65"/>
    </row>
    <row r="198" spans="1:10" ht="15" customHeight="1">
      <c r="A198" s="10"/>
      <c r="B198" s="11"/>
      <c r="C198" s="18">
        <v>4010</v>
      </c>
      <c r="D198" s="13" t="s">
        <v>108</v>
      </c>
      <c r="E198" s="255">
        <v>1718479</v>
      </c>
      <c r="F198" s="65">
        <v>1690736</v>
      </c>
      <c r="G198" s="65">
        <v>1690692</v>
      </c>
      <c r="H198" s="290">
        <f t="shared" si="6"/>
        <v>99.99739758306441</v>
      </c>
      <c r="I198" s="290">
        <f t="shared" si="7"/>
        <v>98.38304686877176</v>
      </c>
      <c r="J198" s="65">
        <v>25796</v>
      </c>
    </row>
    <row r="199" spans="1:10" ht="15" customHeight="1">
      <c r="A199" s="10"/>
      <c r="B199" s="11"/>
      <c r="C199" s="18">
        <v>4040</v>
      </c>
      <c r="D199" s="13" t="s">
        <v>111</v>
      </c>
      <c r="E199" s="255">
        <v>124578</v>
      </c>
      <c r="F199" s="65">
        <v>134647</v>
      </c>
      <c r="G199" s="65">
        <v>134648</v>
      </c>
      <c r="H199" s="290">
        <f t="shared" si="6"/>
        <v>100.00074268271852</v>
      </c>
      <c r="I199" s="290">
        <f t="shared" si="7"/>
        <v>108.08328918428616</v>
      </c>
      <c r="J199" s="65">
        <v>136357</v>
      </c>
    </row>
    <row r="200" spans="1:10" ht="15" customHeight="1">
      <c r="A200" s="10"/>
      <c r="B200" s="11"/>
      <c r="C200" s="18">
        <v>4110</v>
      </c>
      <c r="D200" s="13" t="s">
        <v>29</v>
      </c>
      <c r="E200" s="255">
        <v>303764</v>
      </c>
      <c r="F200" s="65">
        <v>321207</v>
      </c>
      <c r="G200" s="65">
        <v>321207</v>
      </c>
      <c r="H200" s="290">
        <f t="shared" si="6"/>
        <v>100</v>
      </c>
      <c r="I200" s="290">
        <f t="shared" si="7"/>
        <v>105.74228677525974</v>
      </c>
      <c r="J200" s="65">
        <v>29273</v>
      </c>
    </row>
    <row r="201" spans="1:10" ht="15" customHeight="1">
      <c r="A201" s="10"/>
      <c r="B201" s="11"/>
      <c r="C201" s="18">
        <v>4120</v>
      </c>
      <c r="D201" s="13" t="s">
        <v>27</v>
      </c>
      <c r="E201" s="255">
        <v>42214</v>
      </c>
      <c r="F201" s="65">
        <v>46197</v>
      </c>
      <c r="G201" s="65">
        <v>46197</v>
      </c>
      <c r="H201" s="290">
        <f t="shared" si="6"/>
        <v>100</v>
      </c>
      <c r="I201" s="290">
        <f t="shared" si="7"/>
        <v>109.43525844506561</v>
      </c>
      <c r="J201" s="65">
        <v>3659</v>
      </c>
    </row>
    <row r="202" spans="1:10" ht="15" customHeight="1">
      <c r="A202" s="10"/>
      <c r="B202" s="11"/>
      <c r="C202" s="18">
        <v>4210</v>
      </c>
      <c r="D202" s="13" t="s">
        <v>104</v>
      </c>
      <c r="E202" s="255">
        <v>102416</v>
      </c>
      <c r="F202" s="65">
        <v>125493</v>
      </c>
      <c r="G202" s="65">
        <v>123671</v>
      </c>
      <c r="H202" s="290">
        <f t="shared" si="6"/>
        <v>98.54812619030544</v>
      </c>
      <c r="I202" s="290">
        <f t="shared" si="7"/>
        <v>120.7535931885643</v>
      </c>
      <c r="J202" s="65"/>
    </row>
    <row r="203" spans="1:10" ht="15" customHeight="1">
      <c r="A203" s="10"/>
      <c r="B203" s="11"/>
      <c r="C203" s="18">
        <v>4240</v>
      </c>
      <c r="D203" s="13" t="s">
        <v>120</v>
      </c>
      <c r="E203" s="255">
        <v>16383</v>
      </c>
      <c r="F203" s="65">
        <v>15056</v>
      </c>
      <c r="G203" s="65">
        <v>15056</v>
      </c>
      <c r="H203" s="290">
        <f t="shared" si="6"/>
        <v>100</v>
      </c>
      <c r="I203" s="290">
        <f t="shared" si="7"/>
        <v>91.90014038942806</v>
      </c>
      <c r="J203" s="65"/>
    </row>
    <row r="204" spans="1:10" ht="15" customHeight="1">
      <c r="A204" s="10"/>
      <c r="B204" s="11"/>
      <c r="C204" s="18">
        <v>4260</v>
      </c>
      <c r="D204" s="13" t="s">
        <v>112</v>
      </c>
      <c r="E204" s="255">
        <v>118898</v>
      </c>
      <c r="F204" s="65">
        <v>115308</v>
      </c>
      <c r="G204" s="65">
        <v>115307</v>
      </c>
      <c r="H204" s="290">
        <f aca="true" t="shared" si="9" ref="H204:H289">(G204/F204)*100</f>
        <v>99.9991327574843</v>
      </c>
      <c r="I204" s="290">
        <f t="shared" si="7"/>
        <v>96.97976416760584</v>
      </c>
      <c r="J204" s="65"/>
    </row>
    <row r="205" spans="1:10" ht="15" customHeight="1">
      <c r="A205" s="10"/>
      <c r="B205" s="11"/>
      <c r="C205" s="18">
        <v>4270</v>
      </c>
      <c r="D205" s="13" t="s">
        <v>109</v>
      </c>
      <c r="E205" s="255">
        <v>29983</v>
      </c>
      <c r="F205" s="65">
        <v>56757</v>
      </c>
      <c r="G205" s="65">
        <v>56758</v>
      </c>
      <c r="H205" s="290">
        <f t="shared" si="9"/>
        <v>100.00176189721091</v>
      </c>
      <c r="I205" s="290">
        <f t="shared" si="7"/>
        <v>189.30060367541608</v>
      </c>
      <c r="J205" s="65"/>
    </row>
    <row r="206" spans="1:10" ht="15" customHeight="1">
      <c r="A206" s="10"/>
      <c r="B206" s="11"/>
      <c r="C206" s="18">
        <v>4300</v>
      </c>
      <c r="D206" s="13" t="s">
        <v>106</v>
      </c>
      <c r="E206" s="255">
        <v>26493</v>
      </c>
      <c r="F206" s="65">
        <v>51045</v>
      </c>
      <c r="G206" s="65">
        <v>51046</v>
      </c>
      <c r="H206" s="290">
        <f t="shared" si="9"/>
        <v>100.00195905573514</v>
      </c>
      <c r="I206" s="290">
        <f t="shared" si="7"/>
        <v>192.67731098780808</v>
      </c>
      <c r="J206" s="65"/>
    </row>
    <row r="207" spans="1:10" ht="15" customHeight="1">
      <c r="A207" s="10"/>
      <c r="B207" s="11"/>
      <c r="C207" s="18">
        <v>4410</v>
      </c>
      <c r="D207" s="13" t="s">
        <v>20</v>
      </c>
      <c r="E207" s="255">
        <v>3281</v>
      </c>
      <c r="F207" s="65">
        <v>695</v>
      </c>
      <c r="G207" s="65">
        <v>694</v>
      </c>
      <c r="H207" s="290">
        <f t="shared" si="9"/>
        <v>99.85611510791367</v>
      </c>
      <c r="I207" s="290">
        <f t="shared" si="7"/>
        <v>21.152087778116428</v>
      </c>
      <c r="J207" s="65"/>
    </row>
    <row r="208" spans="1:10" ht="15" customHeight="1">
      <c r="A208" s="10"/>
      <c r="B208" s="11"/>
      <c r="C208" s="18">
        <v>4430</v>
      </c>
      <c r="D208" s="13" t="s">
        <v>21</v>
      </c>
      <c r="E208" s="255">
        <v>337</v>
      </c>
      <c r="F208" s="65">
        <v>566</v>
      </c>
      <c r="G208" s="65">
        <v>567</v>
      </c>
      <c r="H208" s="290">
        <f t="shared" si="9"/>
        <v>100.17667844522968</v>
      </c>
      <c r="I208" s="290">
        <f t="shared" si="7"/>
        <v>168.2492581602374</v>
      </c>
      <c r="J208" s="65"/>
    </row>
    <row r="209" spans="1:10" ht="15" customHeight="1">
      <c r="A209" s="10"/>
      <c r="B209" s="11"/>
      <c r="C209" s="18">
        <v>4440</v>
      </c>
      <c r="D209" s="13" t="s">
        <v>28</v>
      </c>
      <c r="E209" s="255">
        <v>92430</v>
      </c>
      <c r="F209" s="65">
        <v>102886</v>
      </c>
      <c r="G209" s="65">
        <v>102927</v>
      </c>
      <c r="H209" s="290">
        <f t="shared" si="9"/>
        <v>100.03984993099158</v>
      </c>
      <c r="I209" s="290">
        <f t="shared" si="7"/>
        <v>111.35670236936059</v>
      </c>
      <c r="J209" s="65"/>
    </row>
    <row r="210" spans="1:10" ht="15" customHeight="1">
      <c r="A210" s="10"/>
      <c r="B210" s="11"/>
      <c r="C210" s="18">
        <v>6060</v>
      </c>
      <c r="D210" s="13" t="s">
        <v>328</v>
      </c>
      <c r="E210" s="255"/>
      <c r="F210" s="65">
        <v>4209</v>
      </c>
      <c r="G210" s="65">
        <v>4209</v>
      </c>
      <c r="H210" s="290">
        <f t="shared" si="9"/>
        <v>100</v>
      </c>
      <c r="I210" s="290"/>
      <c r="J210" s="65"/>
    </row>
    <row r="211" spans="1:10" ht="15" customHeight="1">
      <c r="A211" s="10"/>
      <c r="B211" s="20">
        <v>80110</v>
      </c>
      <c r="C211" s="22"/>
      <c r="D211" s="23" t="s">
        <v>8</v>
      </c>
      <c r="E211" s="67">
        <f>SUM(E212:E229)</f>
        <v>6110920</v>
      </c>
      <c r="F211" s="67">
        <f>SUM(F212:F229)</f>
        <v>6750999</v>
      </c>
      <c r="G211" s="67">
        <f>SUM(G212:G229)</f>
        <v>6738388</v>
      </c>
      <c r="H211" s="294">
        <f t="shared" si="9"/>
        <v>99.81319801706384</v>
      </c>
      <c r="I211" s="294">
        <f t="shared" si="7"/>
        <v>110.26797928953414</v>
      </c>
      <c r="J211" s="67">
        <f>SUM(J212:J229)</f>
        <v>571404</v>
      </c>
    </row>
    <row r="212" spans="1:10" ht="15" customHeight="1">
      <c r="A212" s="10"/>
      <c r="B212" s="20"/>
      <c r="C212" s="114">
        <v>2540</v>
      </c>
      <c r="D212" s="113" t="s">
        <v>196</v>
      </c>
      <c r="E212" s="300">
        <v>73056</v>
      </c>
      <c r="F212" s="65">
        <v>149038</v>
      </c>
      <c r="G212" s="65">
        <v>149038</v>
      </c>
      <c r="H212" s="290">
        <f t="shared" si="9"/>
        <v>100</v>
      </c>
      <c r="I212" s="290">
        <f t="shared" si="7"/>
        <v>204.0051467367499</v>
      </c>
      <c r="J212" s="65"/>
    </row>
    <row r="213" spans="1:10" ht="15" customHeight="1">
      <c r="A213" s="10"/>
      <c r="B213" s="11"/>
      <c r="C213" s="18">
        <v>3020</v>
      </c>
      <c r="D213" s="13" t="s">
        <v>113</v>
      </c>
      <c r="E213" s="255">
        <v>87482</v>
      </c>
      <c r="F213" s="65">
        <v>95388</v>
      </c>
      <c r="G213" s="65">
        <v>95388</v>
      </c>
      <c r="H213" s="290">
        <f t="shared" si="9"/>
        <v>100</v>
      </c>
      <c r="I213" s="290">
        <f t="shared" si="7"/>
        <v>109.03728767060652</v>
      </c>
      <c r="J213" s="65"/>
    </row>
    <row r="214" spans="1:10" ht="15" customHeight="1">
      <c r="A214" s="10"/>
      <c r="B214" s="11"/>
      <c r="C214" s="18">
        <v>4010</v>
      </c>
      <c r="D214" s="13" t="s">
        <v>108</v>
      </c>
      <c r="E214" s="255">
        <v>3321053</v>
      </c>
      <c r="F214" s="65">
        <v>3640599</v>
      </c>
      <c r="G214" s="65">
        <v>3640958</v>
      </c>
      <c r="H214" s="290">
        <f t="shared" si="9"/>
        <v>100.00986101462973</v>
      </c>
      <c r="I214" s="290">
        <f t="shared" si="7"/>
        <v>109.63263760018282</v>
      </c>
      <c r="J214" s="65">
        <v>70121</v>
      </c>
    </row>
    <row r="215" spans="1:10" ht="15" customHeight="1">
      <c r="A215" s="10"/>
      <c r="B215" s="11"/>
      <c r="C215" s="18">
        <v>4040</v>
      </c>
      <c r="D215" s="13" t="s">
        <v>111</v>
      </c>
      <c r="E215" s="255">
        <v>227651</v>
      </c>
      <c r="F215" s="65">
        <v>265462</v>
      </c>
      <c r="G215" s="65">
        <v>265459</v>
      </c>
      <c r="H215" s="290">
        <f t="shared" si="9"/>
        <v>99.99886989474953</v>
      </c>
      <c r="I215" s="290">
        <f t="shared" si="7"/>
        <v>116.6078778481096</v>
      </c>
      <c r="J215" s="65">
        <v>300887</v>
      </c>
    </row>
    <row r="216" spans="1:10" ht="15" customHeight="1">
      <c r="A216" s="10"/>
      <c r="B216" s="11"/>
      <c r="C216" s="18">
        <v>4110</v>
      </c>
      <c r="D216" s="13" t="s">
        <v>29</v>
      </c>
      <c r="E216" s="255">
        <v>600476</v>
      </c>
      <c r="F216" s="65">
        <v>667397</v>
      </c>
      <c r="G216" s="65">
        <v>667398</v>
      </c>
      <c r="H216" s="290">
        <f t="shared" si="9"/>
        <v>100.00014983585481</v>
      </c>
      <c r="I216" s="290">
        <f t="shared" si="7"/>
        <v>111.14482510541637</v>
      </c>
      <c r="J216" s="65">
        <v>73517</v>
      </c>
    </row>
    <row r="217" spans="1:10" ht="15" customHeight="1">
      <c r="A217" s="10"/>
      <c r="B217" s="11"/>
      <c r="C217" s="18">
        <v>4120</v>
      </c>
      <c r="D217" s="13" t="s">
        <v>27</v>
      </c>
      <c r="E217" s="255">
        <v>84687</v>
      </c>
      <c r="F217" s="65">
        <v>90739</v>
      </c>
      <c r="G217" s="65">
        <v>91650</v>
      </c>
      <c r="H217" s="290">
        <f t="shared" si="9"/>
        <v>101.0039784436681</v>
      </c>
      <c r="I217" s="290">
        <f t="shared" si="7"/>
        <v>108.22204116334267</v>
      </c>
      <c r="J217" s="65">
        <v>11965</v>
      </c>
    </row>
    <row r="218" spans="1:10" ht="15" customHeight="1">
      <c r="A218" s="10"/>
      <c r="B218" s="11"/>
      <c r="C218" s="18">
        <v>4210</v>
      </c>
      <c r="D218" s="13" t="s">
        <v>104</v>
      </c>
      <c r="E218" s="255">
        <v>209262</v>
      </c>
      <c r="F218" s="65">
        <v>185002</v>
      </c>
      <c r="G218" s="65">
        <v>176851</v>
      </c>
      <c r="H218" s="290">
        <f t="shared" si="9"/>
        <v>95.59410168538719</v>
      </c>
      <c r="I218" s="290">
        <f t="shared" si="7"/>
        <v>84.51176037694374</v>
      </c>
      <c r="J218" s="65">
        <v>3767</v>
      </c>
    </row>
    <row r="219" spans="1:10" ht="15" customHeight="1">
      <c r="A219" s="10"/>
      <c r="B219" s="11"/>
      <c r="C219" s="18">
        <v>4240</v>
      </c>
      <c r="D219" s="13" t="s">
        <v>158</v>
      </c>
      <c r="E219" s="255">
        <v>39600</v>
      </c>
      <c r="F219" s="65">
        <v>29338</v>
      </c>
      <c r="G219" s="65">
        <v>29338</v>
      </c>
      <c r="H219" s="290">
        <f t="shared" si="9"/>
        <v>100</v>
      </c>
      <c r="I219" s="290">
        <f t="shared" si="7"/>
        <v>74.08585858585859</v>
      </c>
      <c r="J219" s="65">
        <v>129</v>
      </c>
    </row>
    <row r="220" spans="1:10" ht="15" customHeight="1">
      <c r="A220" s="10"/>
      <c r="B220" s="11"/>
      <c r="C220" s="18">
        <v>4260</v>
      </c>
      <c r="D220" s="13" t="s">
        <v>112</v>
      </c>
      <c r="E220" s="255">
        <v>225248</v>
      </c>
      <c r="F220" s="65">
        <v>187743</v>
      </c>
      <c r="G220" s="65">
        <v>187383</v>
      </c>
      <c r="H220" s="290">
        <f t="shared" si="9"/>
        <v>99.80824850993113</v>
      </c>
      <c r="I220" s="290">
        <f t="shared" si="7"/>
        <v>83.18963986361699</v>
      </c>
      <c r="J220" s="65">
        <v>14092</v>
      </c>
    </row>
    <row r="221" spans="1:10" ht="15" customHeight="1">
      <c r="A221" s="10"/>
      <c r="B221" s="11"/>
      <c r="C221" s="18">
        <v>4270</v>
      </c>
      <c r="D221" s="13" t="s">
        <v>109</v>
      </c>
      <c r="E221" s="255">
        <v>216467</v>
      </c>
      <c r="F221" s="65">
        <v>52838</v>
      </c>
      <c r="G221" s="65">
        <v>50844</v>
      </c>
      <c r="H221" s="290">
        <f t="shared" si="9"/>
        <v>96.22620084030432</v>
      </c>
      <c r="I221" s="290">
        <f t="shared" si="7"/>
        <v>23.488106732203985</v>
      </c>
      <c r="J221" s="65"/>
    </row>
    <row r="222" spans="1:10" ht="15" customHeight="1">
      <c r="A222" s="10"/>
      <c r="B222" s="11"/>
      <c r="C222" s="18">
        <v>4273</v>
      </c>
      <c r="D222" s="13" t="s">
        <v>109</v>
      </c>
      <c r="E222" s="255"/>
      <c r="F222" s="65">
        <v>14039</v>
      </c>
      <c r="G222" s="65">
        <v>14039</v>
      </c>
      <c r="H222" s="290">
        <f t="shared" si="9"/>
        <v>100</v>
      </c>
      <c r="I222" s="290"/>
      <c r="J222" s="65"/>
    </row>
    <row r="223" spans="1:10" ht="15" customHeight="1">
      <c r="A223" s="10"/>
      <c r="B223" s="11"/>
      <c r="C223" s="18">
        <v>4280</v>
      </c>
      <c r="D223" s="13" t="s">
        <v>121</v>
      </c>
      <c r="E223" s="255">
        <v>4048</v>
      </c>
      <c r="F223" s="65"/>
      <c r="G223" s="65">
        <v>0</v>
      </c>
      <c r="H223" s="290"/>
      <c r="I223" s="290">
        <f t="shared" si="7"/>
        <v>0</v>
      </c>
      <c r="J223" s="65"/>
    </row>
    <row r="224" spans="1:10" ht="15" customHeight="1">
      <c r="A224" s="10"/>
      <c r="B224" s="11"/>
      <c r="C224" s="18">
        <v>4300</v>
      </c>
      <c r="D224" s="13" t="s">
        <v>106</v>
      </c>
      <c r="E224" s="255">
        <v>46370</v>
      </c>
      <c r="F224" s="65">
        <v>33242</v>
      </c>
      <c r="G224" s="65">
        <v>33243</v>
      </c>
      <c r="H224" s="290">
        <f t="shared" si="9"/>
        <v>100.00300824258468</v>
      </c>
      <c r="I224" s="290">
        <f t="shared" si="7"/>
        <v>71.69074832866077</v>
      </c>
      <c r="J224" s="65">
        <v>755</v>
      </c>
    </row>
    <row r="225" spans="1:10" ht="15" customHeight="1">
      <c r="A225" s="10"/>
      <c r="B225" s="11"/>
      <c r="C225" s="18">
        <v>4410</v>
      </c>
      <c r="D225" s="13" t="s">
        <v>20</v>
      </c>
      <c r="E225" s="255">
        <v>8679</v>
      </c>
      <c r="F225" s="65">
        <v>3772</v>
      </c>
      <c r="G225" s="65">
        <v>3771</v>
      </c>
      <c r="H225" s="290">
        <f t="shared" si="9"/>
        <v>99.97348886532343</v>
      </c>
      <c r="I225" s="290">
        <f t="shared" si="7"/>
        <v>43.449706187348774</v>
      </c>
      <c r="J225" s="65"/>
    </row>
    <row r="226" spans="1:10" ht="15" customHeight="1">
      <c r="A226" s="10"/>
      <c r="B226" s="11"/>
      <c r="C226" s="18">
        <v>4430</v>
      </c>
      <c r="D226" s="13" t="s">
        <v>21</v>
      </c>
      <c r="E226" s="255">
        <v>1454</v>
      </c>
      <c r="F226" s="65">
        <v>1433</v>
      </c>
      <c r="G226" s="65">
        <v>1433</v>
      </c>
      <c r="H226" s="290">
        <f t="shared" si="9"/>
        <v>100</v>
      </c>
      <c r="I226" s="290">
        <f aca="true" t="shared" si="10" ref="I226:I297">(G226/E226)*100</f>
        <v>98.55570839064649</v>
      </c>
      <c r="J226" s="65"/>
    </row>
    <row r="227" spans="1:10" ht="15" customHeight="1">
      <c r="A227" s="10"/>
      <c r="B227" s="11"/>
      <c r="C227" s="18">
        <v>4440</v>
      </c>
      <c r="D227" s="13" t="s">
        <v>28</v>
      </c>
      <c r="E227" s="255">
        <v>200510</v>
      </c>
      <c r="F227" s="65">
        <v>233969</v>
      </c>
      <c r="G227" s="65">
        <v>230848</v>
      </c>
      <c r="H227" s="290">
        <f t="shared" si="9"/>
        <v>98.66606259803649</v>
      </c>
      <c r="I227" s="290">
        <f t="shared" si="10"/>
        <v>115.13041743553939</v>
      </c>
      <c r="J227" s="65"/>
    </row>
    <row r="228" spans="1:10" ht="15" customHeight="1">
      <c r="A228" s="10"/>
      <c r="B228" s="11"/>
      <c r="C228" s="18">
        <v>4530</v>
      </c>
      <c r="D228" s="13" t="s">
        <v>18</v>
      </c>
      <c r="E228" s="255">
        <v>6203</v>
      </c>
      <c r="F228" s="65">
        <v>4000</v>
      </c>
      <c r="G228" s="65">
        <v>4443</v>
      </c>
      <c r="H228" s="290">
        <f t="shared" si="9"/>
        <v>111.07499999999999</v>
      </c>
      <c r="I228" s="290">
        <f t="shared" si="10"/>
        <v>71.6266322747058</v>
      </c>
      <c r="J228" s="65">
        <v>1001</v>
      </c>
    </row>
    <row r="229" spans="1:10" ht="15" customHeight="1">
      <c r="A229" s="10"/>
      <c r="B229" s="11"/>
      <c r="C229" s="18">
        <v>6050</v>
      </c>
      <c r="D229" s="13" t="s">
        <v>103</v>
      </c>
      <c r="E229" s="255">
        <v>758674</v>
      </c>
      <c r="F229" s="65">
        <v>1097000</v>
      </c>
      <c r="G229" s="65">
        <v>1096304</v>
      </c>
      <c r="H229" s="290">
        <f t="shared" si="9"/>
        <v>99.93655423883318</v>
      </c>
      <c r="I229" s="290">
        <f t="shared" si="10"/>
        <v>144.50264540500925</v>
      </c>
      <c r="J229" s="65">
        <v>95170</v>
      </c>
    </row>
    <row r="230" spans="1:10" ht="15" customHeight="1">
      <c r="A230" s="10"/>
      <c r="B230" s="20">
        <v>80113</v>
      </c>
      <c r="C230" s="22"/>
      <c r="D230" s="23" t="s">
        <v>329</v>
      </c>
      <c r="E230" s="256"/>
      <c r="F230" s="67">
        <f>SUM(F231)</f>
        <v>2129</v>
      </c>
      <c r="G230" s="67">
        <f>SUM(G231)</f>
        <v>2129</v>
      </c>
      <c r="H230" s="294"/>
      <c r="I230" s="294"/>
      <c r="J230" s="67"/>
    </row>
    <row r="231" spans="1:10" ht="15" customHeight="1">
      <c r="A231" s="10"/>
      <c r="B231" s="11"/>
      <c r="C231" s="18">
        <v>4300</v>
      </c>
      <c r="D231" s="13" t="s">
        <v>106</v>
      </c>
      <c r="E231" s="255"/>
      <c r="F231" s="65">
        <v>2129</v>
      </c>
      <c r="G231" s="65">
        <v>2129</v>
      </c>
      <c r="H231" s="290"/>
      <c r="I231" s="290"/>
      <c r="J231" s="65"/>
    </row>
    <row r="232" spans="1:10" ht="15" customHeight="1">
      <c r="A232" s="10"/>
      <c r="B232" s="20">
        <v>80114</v>
      </c>
      <c r="C232" s="22"/>
      <c r="D232" s="23" t="s">
        <v>122</v>
      </c>
      <c r="E232" s="67">
        <f>SUM(E233:E244)</f>
        <v>232383</v>
      </c>
      <c r="F232" s="67">
        <f>SUM(F233:F242)</f>
        <v>235000</v>
      </c>
      <c r="G232" s="67">
        <f>SUM(G233:G242)</f>
        <v>229162</v>
      </c>
      <c r="H232" s="294">
        <f t="shared" si="9"/>
        <v>97.51574468085107</v>
      </c>
      <c r="I232" s="294">
        <f t="shared" si="10"/>
        <v>98.6139261477819</v>
      </c>
      <c r="J232" s="67">
        <f>SUM(J233:J242)</f>
        <v>15589</v>
      </c>
    </row>
    <row r="233" spans="1:10" ht="15" customHeight="1">
      <c r="A233" s="10"/>
      <c r="B233" s="20"/>
      <c r="C233" s="18">
        <v>3020</v>
      </c>
      <c r="D233" s="13" t="s">
        <v>113</v>
      </c>
      <c r="E233" s="255">
        <v>1008</v>
      </c>
      <c r="F233" s="65">
        <v>903</v>
      </c>
      <c r="G233" s="65">
        <v>903</v>
      </c>
      <c r="H233" s="290">
        <f t="shared" si="9"/>
        <v>100</v>
      </c>
      <c r="I233" s="290">
        <f t="shared" si="10"/>
        <v>89.58333333333334</v>
      </c>
      <c r="J233" s="65"/>
    </row>
    <row r="234" spans="1:10" ht="15" customHeight="1">
      <c r="A234" s="10"/>
      <c r="B234" s="11"/>
      <c r="C234" s="18">
        <v>4010</v>
      </c>
      <c r="D234" s="13" t="s">
        <v>108</v>
      </c>
      <c r="E234" s="255">
        <v>155329</v>
      </c>
      <c r="F234" s="65">
        <v>159000</v>
      </c>
      <c r="G234" s="65">
        <v>153859</v>
      </c>
      <c r="H234" s="290">
        <f t="shared" si="9"/>
        <v>96.76666666666667</v>
      </c>
      <c r="I234" s="290">
        <f t="shared" si="10"/>
        <v>99.05362166755725</v>
      </c>
      <c r="J234" s="65">
        <v>1101</v>
      </c>
    </row>
    <row r="235" spans="1:10" ht="15" customHeight="1">
      <c r="A235" s="10"/>
      <c r="B235" s="11"/>
      <c r="C235" s="18">
        <v>4040</v>
      </c>
      <c r="D235" s="13" t="s">
        <v>111</v>
      </c>
      <c r="E235" s="255">
        <v>12364</v>
      </c>
      <c r="F235" s="65">
        <v>9806</v>
      </c>
      <c r="G235" s="65">
        <v>9806</v>
      </c>
      <c r="H235" s="290">
        <f t="shared" si="9"/>
        <v>100</v>
      </c>
      <c r="I235" s="290">
        <f t="shared" si="10"/>
        <v>79.31090262051116</v>
      </c>
      <c r="J235" s="65">
        <v>12053</v>
      </c>
    </row>
    <row r="236" spans="1:10" ht="15" customHeight="1">
      <c r="A236" s="10"/>
      <c r="B236" s="11"/>
      <c r="C236" s="18">
        <v>4110</v>
      </c>
      <c r="D236" s="13" t="s">
        <v>29</v>
      </c>
      <c r="E236" s="255">
        <v>27234</v>
      </c>
      <c r="F236" s="65">
        <v>31000</v>
      </c>
      <c r="G236" s="65">
        <v>30665</v>
      </c>
      <c r="H236" s="290">
        <f t="shared" si="9"/>
        <v>98.91935483870967</v>
      </c>
      <c r="I236" s="290">
        <f t="shared" si="10"/>
        <v>112.59822280972314</v>
      </c>
      <c r="J236" s="65">
        <v>2105</v>
      </c>
    </row>
    <row r="237" spans="1:10" ht="15" customHeight="1">
      <c r="A237" s="10"/>
      <c r="B237" s="11"/>
      <c r="C237" s="18">
        <v>4120</v>
      </c>
      <c r="D237" s="13" t="s">
        <v>27</v>
      </c>
      <c r="E237" s="255">
        <v>3830</v>
      </c>
      <c r="F237" s="65">
        <v>4300</v>
      </c>
      <c r="G237" s="65">
        <v>4300</v>
      </c>
      <c r="H237" s="290">
        <f t="shared" si="9"/>
        <v>100</v>
      </c>
      <c r="I237" s="290">
        <f t="shared" si="10"/>
        <v>112.2715404699739</v>
      </c>
      <c r="J237" s="65">
        <v>330</v>
      </c>
    </row>
    <row r="238" spans="1:10" ht="15" customHeight="1">
      <c r="A238" s="10"/>
      <c r="B238" s="11"/>
      <c r="C238" s="18">
        <v>4210</v>
      </c>
      <c r="D238" s="13" t="s">
        <v>104</v>
      </c>
      <c r="E238" s="255">
        <v>19150</v>
      </c>
      <c r="F238" s="65">
        <v>17159</v>
      </c>
      <c r="G238" s="65">
        <v>16949</v>
      </c>
      <c r="H238" s="290">
        <f t="shared" si="9"/>
        <v>98.77615245643685</v>
      </c>
      <c r="I238" s="290">
        <f t="shared" si="10"/>
        <v>88.5065274151436</v>
      </c>
      <c r="J238" s="65"/>
    </row>
    <row r="239" spans="1:10" ht="15" customHeight="1">
      <c r="A239" s="10"/>
      <c r="B239" s="11"/>
      <c r="C239" s="18">
        <v>4270</v>
      </c>
      <c r="D239" s="13" t="s">
        <v>109</v>
      </c>
      <c r="E239" s="255">
        <v>680</v>
      </c>
      <c r="F239" s="65">
        <v>2101</v>
      </c>
      <c r="G239" s="65">
        <v>2100</v>
      </c>
      <c r="H239" s="290">
        <f t="shared" si="9"/>
        <v>99.95240361732507</v>
      </c>
      <c r="I239" s="290">
        <f t="shared" si="10"/>
        <v>308.8235294117647</v>
      </c>
      <c r="J239" s="65"/>
    </row>
    <row r="240" spans="1:10" ht="15" customHeight="1">
      <c r="A240" s="10"/>
      <c r="B240" s="11"/>
      <c r="C240" s="18">
        <v>4300</v>
      </c>
      <c r="D240" s="13" t="s">
        <v>106</v>
      </c>
      <c r="E240" s="255">
        <v>3462</v>
      </c>
      <c r="F240" s="65">
        <v>6000</v>
      </c>
      <c r="G240" s="65">
        <v>5850</v>
      </c>
      <c r="H240" s="290">
        <f t="shared" si="9"/>
        <v>97.5</v>
      </c>
      <c r="I240" s="290">
        <f t="shared" si="10"/>
        <v>168.97746967071058</v>
      </c>
      <c r="J240" s="65"/>
    </row>
    <row r="241" spans="1:10" ht="15" customHeight="1">
      <c r="A241" s="10"/>
      <c r="B241" s="11"/>
      <c r="C241" s="18">
        <v>4410</v>
      </c>
      <c r="D241" s="13" t="s">
        <v>20</v>
      </c>
      <c r="E241" s="255">
        <v>565</v>
      </c>
      <c r="F241" s="65">
        <v>151</v>
      </c>
      <c r="G241" s="65">
        <v>150</v>
      </c>
      <c r="H241" s="290">
        <f t="shared" si="9"/>
        <v>99.33774834437085</v>
      </c>
      <c r="I241" s="290">
        <f t="shared" si="10"/>
        <v>26.548672566371685</v>
      </c>
      <c r="J241" s="65"/>
    </row>
    <row r="242" spans="1:10" ht="15" customHeight="1">
      <c r="A242" s="10"/>
      <c r="B242" s="11"/>
      <c r="C242" s="18">
        <v>4440</v>
      </c>
      <c r="D242" s="13" t="s">
        <v>28</v>
      </c>
      <c r="E242" s="255">
        <v>5070</v>
      </c>
      <c r="F242" s="65">
        <v>4580</v>
      </c>
      <c r="G242" s="65">
        <v>4580</v>
      </c>
      <c r="H242" s="290">
        <f t="shared" si="9"/>
        <v>100</v>
      </c>
      <c r="I242" s="290"/>
      <c r="J242" s="65"/>
    </row>
    <row r="243" spans="1:10" ht="15" customHeight="1">
      <c r="A243" s="10"/>
      <c r="B243" s="11"/>
      <c r="C243" s="18">
        <v>4570</v>
      </c>
      <c r="D243" s="13" t="s">
        <v>214</v>
      </c>
      <c r="E243" s="255">
        <v>31</v>
      </c>
      <c r="F243" s="65"/>
      <c r="G243" s="65"/>
      <c r="H243" s="290"/>
      <c r="I243" s="290">
        <f t="shared" si="10"/>
        <v>0</v>
      </c>
      <c r="J243" s="65"/>
    </row>
    <row r="244" spans="1:10" ht="15" customHeight="1">
      <c r="A244" s="10"/>
      <c r="B244" s="11"/>
      <c r="C244" s="18">
        <v>6060</v>
      </c>
      <c r="D244" s="13" t="s">
        <v>285</v>
      </c>
      <c r="E244" s="255">
        <v>3660</v>
      </c>
      <c r="F244" s="65"/>
      <c r="G244" s="65"/>
      <c r="H244" s="290"/>
      <c r="I244" s="290">
        <f t="shared" si="10"/>
        <v>0</v>
      </c>
      <c r="J244" s="65"/>
    </row>
    <row r="245" spans="1:10" ht="15" customHeight="1">
      <c r="A245" s="10"/>
      <c r="B245" s="20">
        <v>80120</v>
      </c>
      <c r="C245" s="22"/>
      <c r="D245" s="23" t="s">
        <v>92</v>
      </c>
      <c r="E245" s="67">
        <f>SUM(E246:E256)</f>
        <v>824700</v>
      </c>
      <c r="F245" s="67">
        <f>SUM(F246:F256)</f>
        <v>909705</v>
      </c>
      <c r="G245" s="67">
        <f>SUM(G246:G256)</f>
        <v>909705</v>
      </c>
      <c r="H245" s="294">
        <f t="shared" si="9"/>
        <v>100</v>
      </c>
      <c r="I245" s="294">
        <f t="shared" si="10"/>
        <v>110.30738450345581</v>
      </c>
      <c r="J245" s="67">
        <f>SUM(J246:J255)</f>
        <v>55208</v>
      </c>
    </row>
    <row r="246" spans="1:10" ht="15" customHeight="1">
      <c r="A246" s="10"/>
      <c r="B246" s="11"/>
      <c r="C246" s="18">
        <v>3020</v>
      </c>
      <c r="D246" s="13" t="s">
        <v>113</v>
      </c>
      <c r="E246" s="255">
        <v>544</v>
      </c>
      <c r="F246" s="65">
        <v>2000</v>
      </c>
      <c r="G246" s="65">
        <v>2000</v>
      </c>
      <c r="H246" s="290">
        <f t="shared" si="9"/>
        <v>100</v>
      </c>
      <c r="I246" s="290"/>
      <c r="J246" s="65"/>
    </row>
    <row r="247" spans="1:10" ht="15" customHeight="1">
      <c r="A247" s="10"/>
      <c r="B247" s="11"/>
      <c r="C247" s="18">
        <v>4010</v>
      </c>
      <c r="D247" s="13" t="s">
        <v>108</v>
      </c>
      <c r="E247" s="255">
        <v>585100</v>
      </c>
      <c r="F247" s="65">
        <v>546407</v>
      </c>
      <c r="G247" s="65">
        <v>546407</v>
      </c>
      <c r="H247" s="290">
        <f t="shared" si="9"/>
        <v>100</v>
      </c>
      <c r="I247" s="290">
        <f t="shared" si="10"/>
        <v>93.38694240300804</v>
      </c>
      <c r="J247" s="65"/>
    </row>
    <row r="248" spans="1:10" ht="15" customHeight="1">
      <c r="A248" s="10"/>
      <c r="B248" s="11"/>
      <c r="C248" s="18">
        <v>4040</v>
      </c>
      <c r="D248" s="13" t="s">
        <v>111</v>
      </c>
      <c r="E248" s="255">
        <v>42426</v>
      </c>
      <c r="F248" s="65">
        <v>49355</v>
      </c>
      <c r="G248" s="65">
        <v>49355</v>
      </c>
      <c r="H248" s="290">
        <f t="shared" si="9"/>
        <v>100</v>
      </c>
      <c r="I248" s="290">
        <f t="shared" si="10"/>
        <v>116.33196624711262</v>
      </c>
      <c r="J248" s="65">
        <v>46041</v>
      </c>
    </row>
    <row r="249" spans="1:10" ht="15" customHeight="1">
      <c r="A249" s="10"/>
      <c r="B249" s="11"/>
      <c r="C249" s="18">
        <v>4110</v>
      </c>
      <c r="D249" s="13" t="s">
        <v>29</v>
      </c>
      <c r="E249" s="255">
        <v>99100</v>
      </c>
      <c r="F249" s="65">
        <v>93511</v>
      </c>
      <c r="G249" s="65">
        <v>93510</v>
      </c>
      <c r="H249" s="290">
        <f t="shared" si="9"/>
        <v>99.99893060709435</v>
      </c>
      <c r="I249" s="290">
        <f t="shared" si="10"/>
        <v>94.35923309788092</v>
      </c>
      <c r="J249" s="65">
        <v>8039</v>
      </c>
    </row>
    <row r="250" spans="1:10" ht="15" customHeight="1">
      <c r="A250" s="10"/>
      <c r="B250" s="11"/>
      <c r="C250" s="18">
        <v>4120</v>
      </c>
      <c r="D250" s="13" t="s">
        <v>27</v>
      </c>
      <c r="E250" s="255">
        <v>14100</v>
      </c>
      <c r="F250" s="65">
        <v>13175</v>
      </c>
      <c r="G250" s="65">
        <v>13175</v>
      </c>
      <c r="H250" s="290">
        <f t="shared" si="9"/>
        <v>100</v>
      </c>
      <c r="I250" s="290">
        <f t="shared" si="10"/>
        <v>93.43971631205675</v>
      </c>
      <c r="J250" s="65">
        <v>1128</v>
      </c>
    </row>
    <row r="251" spans="1:10" ht="15" customHeight="1">
      <c r="A251" s="10"/>
      <c r="B251" s="11"/>
      <c r="C251" s="18">
        <v>4210</v>
      </c>
      <c r="D251" s="13" t="s">
        <v>104</v>
      </c>
      <c r="E251" s="255">
        <v>13731</v>
      </c>
      <c r="F251" s="65">
        <v>4050</v>
      </c>
      <c r="G251" s="65">
        <v>4050</v>
      </c>
      <c r="H251" s="290">
        <f t="shared" si="9"/>
        <v>100</v>
      </c>
      <c r="I251" s="290">
        <f t="shared" si="10"/>
        <v>29.495302599956304</v>
      </c>
      <c r="J251" s="65"/>
    </row>
    <row r="252" spans="1:10" ht="15" customHeight="1">
      <c r="A252" s="10"/>
      <c r="B252" s="11"/>
      <c r="C252" s="18">
        <v>4240</v>
      </c>
      <c r="D252" s="13" t="s">
        <v>158</v>
      </c>
      <c r="E252" s="255">
        <v>9630</v>
      </c>
      <c r="F252" s="65">
        <v>38219</v>
      </c>
      <c r="G252" s="65">
        <v>38219</v>
      </c>
      <c r="H252" s="290">
        <f t="shared" si="9"/>
        <v>100</v>
      </c>
      <c r="I252" s="290">
        <f t="shared" si="10"/>
        <v>396.87435098650053</v>
      </c>
      <c r="J252" s="65"/>
    </row>
    <row r="253" spans="1:10" ht="15" customHeight="1">
      <c r="A253" s="10"/>
      <c r="B253" s="11"/>
      <c r="C253" s="18">
        <v>4260</v>
      </c>
      <c r="D253" s="13" t="s">
        <v>112</v>
      </c>
      <c r="E253" s="255">
        <v>20000</v>
      </c>
      <c r="F253" s="65">
        <v>50000</v>
      </c>
      <c r="G253" s="65">
        <v>50000</v>
      </c>
      <c r="H253" s="290">
        <f t="shared" si="9"/>
        <v>100</v>
      </c>
      <c r="I253" s="290">
        <f t="shared" si="10"/>
        <v>250</v>
      </c>
      <c r="J253" s="65"/>
    </row>
    <row r="254" spans="1:10" ht="15" customHeight="1">
      <c r="A254" s="10"/>
      <c r="B254" s="11"/>
      <c r="C254" s="18">
        <v>4270</v>
      </c>
      <c r="D254" s="13" t="s">
        <v>109</v>
      </c>
      <c r="E254" s="255"/>
      <c r="F254" s="65">
        <v>72988</v>
      </c>
      <c r="G254" s="65">
        <v>72988</v>
      </c>
      <c r="H254" s="290">
        <f t="shared" si="9"/>
        <v>100</v>
      </c>
      <c r="I254" s="290"/>
      <c r="J254" s="65"/>
    </row>
    <row r="255" spans="1:10" ht="15" customHeight="1">
      <c r="A255" s="10"/>
      <c r="B255" s="11"/>
      <c r="C255" s="18">
        <v>4300</v>
      </c>
      <c r="D255" s="13" t="s">
        <v>106</v>
      </c>
      <c r="E255" s="255">
        <v>3469</v>
      </c>
      <c r="F255" s="65">
        <v>5000</v>
      </c>
      <c r="G255" s="65">
        <v>5001</v>
      </c>
      <c r="H255" s="290">
        <f t="shared" si="9"/>
        <v>100.02</v>
      </c>
      <c r="I255" s="290"/>
      <c r="J255" s="65"/>
    </row>
    <row r="256" spans="1:10" ht="15" customHeight="1">
      <c r="A256" s="10"/>
      <c r="B256" s="11"/>
      <c r="C256" s="18">
        <v>4440</v>
      </c>
      <c r="D256" s="13" t="s">
        <v>28</v>
      </c>
      <c r="E256" s="255">
        <v>36600</v>
      </c>
      <c r="F256" s="65">
        <v>35000</v>
      </c>
      <c r="G256" s="65">
        <v>35000</v>
      </c>
      <c r="H256" s="290">
        <f t="shared" si="9"/>
        <v>100</v>
      </c>
      <c r="I256" s="290">
        <f t="shared" si="10"/>
        <v>95.62841530054644</v>
      </c>
      <c r="J256" s="65"/>
    </row>
    <row r="257" spans="1:10" ht="15" customHeight="1">
      <c r="A257" s="10"/>
      <c r="B257" s="20">
        <v>80130</v>
      </c>
      <c r="C257" s="22"/>
      <c r="D257" s="23" t="s">
        <v>93</v>
      </c>
      <c r="E257" s="67">
        <f>SUM(E258:E268)</f>
        <v>439784</v>
      </c>
      <c r="F257" s="67">
        <f>SUM(F258:F268)</f>
        <v>501809</v>
      </c>
      <c r="G257" s="67">
        <f>SUM(G258:G268)</f>
        <v>501809</v>
      </c>
      <c r="H257" s="294">
        <f t="shared" si="9"/>
        <v>100</v>
      </c>
      <c r="I257" s="294">
        <f t="shared" si="10"/>
        <v>114.10351445254943</v>
      </c>
      <c r="J257" s="67">
        <f>SUM(J258:J268)</f>
        <v>26659</v>
      </c>
    </row>
    <row r="258" spans="1:10" ht="15" customHeight="1">
      <c r="A258" s="10"/>
      <c r="B258" s="11"/>
      <c r="C258" s="18">
        <v>3020</v>
      </c>
      <c r="D258" s="13" t="s">
        <v>113</v>
      </c>
      <c r="E258" s="255">
        <v>121</v>
      </c>
      <c r="F258" s="65">
        <v>2000</v>
      </c>
      <c r="G258" s="65">
        <v>2000</v>
      </c>
      <c r="H258" s="290">
        <f t="shared" si="9"/>
        <v>100</v>
      </c>
      <c r="I258" s="290">
        <f t="shared" si="10"/>
        <v>1652.8925619834708</v>
      </c>
      <c r="J258" s="65"/>
    </row>
    <row r="259" spans="1:10" ht="15" customHeight="1">
      <c r="A259" s="10"/>
      <c r="B259" s="11"/>
      <c r="C259" s="18">
        <v>4010</v>
      </c>
      <c r="D259" s="13" t="s">
        <v>108</v>
      </c>
      <c r="E259" s="255">
        <v>290325</v>
      </c>
      <c r="F259" s="65">
        <v>278794</v>
      </c>
      <c r="G259" s="65">
        <v>278794</v>
      </c>
      <c r="H259" s="290">
        <f t="shared" si="9"/>
        <v>100</v>
      </c>
      <c r="I259" s="290">
        <f t="shared" si="10"/>
        <v>96.02824420907604</v>
      </c>
      <c r="J259" s="65"/>
    </row>
    <row r="260" spans="1:10" ht="15" customHeight="1">
      <c r="A260" s="10"/>
      <c r="B260" s="11"/>
      <c r="C260" s="18">
        <v>4040</v>
      </c>
      <c r="D260" s="13" t="s">
        <v>111</v>
      </c>
      <c r="E260" s="255">
        <v>22063</v>
      </c>
      <c r="F260" s="65">
        <v>23509</v>
      </c>
      <c r="G260" s="65">
        <v>23509</v>
      </c>
      <c r="H260" s="290">
        <f t="shared" si="9"/>
        <v>100</v>
      </c>
      <c r="I260" s="290">
        <f t="shared" si="10"/>
        <v>106.55395911707384</v>
      </c>
      <c r="J260" s="65">
        <v>22232</v>
      </c>
    </row>
    <row r="261" spans="1:10" ht="15" customHeight="1">
      <c r="A261" s="10"/>
      <c r="B261" s="11"/>
      <c r="C261" s="18">
        <v>4110</v>
      </c>
      <c r="D261" s="13" t="s">
        <v>29</v>
      </c>
      <c r="E261" s="255">
        <v>48765</v>
      </c>
      <c r="F261" s="65">
        <v>46121</v>
      </c>
      <c r="G261" s="65">
        <v>46122</v>
      </c>
      <c r="H261" s="290">
        <f t="shared" si="9"/>
        <v>100.00216820970924</v>
      </c>
      <c r="I261" s="290">
        <f t="shared" si="10"/>
        <v>94.58012919101814</v>
      </c>
      <c r="J261" s="65">
        <v>3882</v>
      </c>
    </row>
    <row r="262" spans="1:10" ht="15" customHeight="1">
      <c r="A262" s="10"/>
      <c r="B262" s="11"/>
      <c r="C262" s="18">
        <v>4120</v>
      </c>
      <c r="D262" s="13" t="s">
        <v>27</v>
      </c>
      <c r="E262" s="255">
        <v>6940</v>
      </c>
      <c r="F262" s="65">
        <v>6499</v>
      </c>
      <c r="G262" s="65">
        <v>6499</v>
      </c>
      <c r="H262" s="290">
        <f t="shared" si="9"/>
        <v>100</v>
      </c>
      <c r="I262" s="290">
        <f t="shared" si="10"/>
        <v>93.64553314121038</v>
      </c>
      <c r="J262" s="65">
        <v>545</v>
      </c>
    </row>
    <row r="263" spans="1:10" ht="15" customHeight="1">
      <c r="A263" s="10"/>
      <c r="B263" s="11"/>
      <c r="C263" s="18">
        <v>4210</v>
      </c>
      <c r="D263" s="13" t="s">
        <v>104</v>
      </c>
      <c r="E263" s="255">
        <v>3000</v>
      </c>
      <c r="F263" s="65">
        <v>5250</v>
      </c>
      <c r="G263" s="65">
        <v>5250</v>
      </c>
      <c r="H263" s="290">
        <f t="shared" si="9"/>
        <v>100</v>
      </c>
      <c r="I263" s="290">
        <f t="shared" si="10"/>
        <v>175</v>
      </c>
      <c r="J263" s="65"/>
    </row>
    <row r="264" spans="1:10" ht="15" customHeight="1">
      <c r="A264" s="10"/>
      <c r="B264" s="11"/>
      <c r="C264" s="18">
        <v>4240</v>
      </c>
      <c r="D264" s="13" t="s">
        <v>158</v>
      </c>
      <c r="E264" s="255"/>
      <c r="F264" s="65">
        <v>3243</v>
      </c>
      <c r="G264" s="65">
        <v>3243</v>
      </c>
      <c r="H264" s="290">
        <f t="shared" si="9"/>
        <v>100</v>
      </c>
      <c r="I264" s="290"/>
      <c r="J264" s="65"/>
    </row>
    <row r="265" spans="1:10" ht="15" customHeight="1">
      <c r="A265" s="10"/>
      <c r="B265" s="11"/>
      <c r="C265" s="18">
        <v>4260</v>
      </c>
      <c r="D265" s="13" t="s">
        <v>112</v>
      </c>
      <c r="E265" s="255">
        <v>840</v>
      </c>
      <c r="F265" s="65">
        <v>40000</v>
      </c>
      <c r="G265" s="65">
        <v>39999</v>
      </c>
      <c r="H265" s="290">
        <f t="shared" si="9"/>
        <v>99.99749999999999</v>
      </c>
      <c r="I265" s="290">
        <f t="shared" si="10"/>
        <v>4761.785714285714</v>
      </c>
      <c r="J265" s="65"/>
    </row>
    <row r="266" spans="1:10" ht="15" customHeight="1">
      <c r="A266" s="10"/>
      <c r="B266" s="11"/>
      <c r="C266" s="18">
        <v>4270</v>
      </c>
      <c r="D266" s="13" t="s">
        <v>109</v>
      </c>
      <c r="E266" s="255">
        <v>4000</v>
      </c>
      <c r="F266" s="65">
        <v>33636</v>
      </c>
      <c r="G266" s="65">
        <v>33636</v>
      </c>
      <c r="H266" s="290">
        <f t="shared" si="9"/>
        <v>100</v>
      </c>
      <c r="I266" s="290">
        <f t="shared" si="10"/>
        <v>840.9000000000001</v>
      </c>
      <c r="J266" s="65"/>
    </row>
    <row r="267" spans="1:10" ht="15" customHeight="1">
      <c r="A267" s="10"/>
      <c r="B267" s="11"/>
      <c r="C267" s="18">
        <v>4300</v>
      </c>
      <c r="D267" s="13" t="s">
        <v>106</v>
      </c>
      <c r="E267" s="255">
        <v>45900</v>
      </c>
      <c r="F267" s="65">
        <v>45757</v>
      </c>
      <c r="G267" s="65">
        <v>45757</v>
      </c>
      <c r="H267" s="290">
        <f t="shared" si="9"/>
        <v>100</v>
      </c>
      <c r="I267" s="290">
        <f t="shared" si="10"/>
        <v>99.68845315904139</v>
      </c>
      <c r="J267" s="65"/>
    </row>
    <row r="268" spans="1:10" ht="15" customHeight="1">
      <c r="A268" s="16"/>
      <c r="B268" s="17"/>
      <c r="C268" s="37">
        <v>4440</v>
      </c>
      <c r="D268" s="42" t="s">
        <v>28</v>
      </c>
      <c r="E268" s="258">
        <v>17830</v>
      </c>
      <c r="F268" s="69">
        <v>17000</v>
      </c>
      <c r="G268" s="69">
        <v>17000</v>
      </c>
      <c r="H268" s="291">
        <f t="shared" si="9"/>
        <v>100</v>
      </c>
      <c r="I268" s="290">
        <f t="shared" si="10"/>
        <v>95.34492428491306</v>
      </c>
      <c r="J268" s="65"/>
    </row>
    <row r="269" spans="1:10" ht="15" customHeight="1">
      <c r="A269" s="16"/>
      <c r="B269" s="78">
        <v>80146</v>
      </c>
      <c r="C269" s="374"/>
      <c r="D269" s="375" t="s">
        <v>284</v>
      </c>
      <c r="E269" s="376">
        <f>SUM(E271)</f>
        <v>13119</v>
      </c>
      <c r="F269" s="84">
        <f>SUM(F270:F273)</f>
        <v>39000</v>
      </c>
      <c r="G269" s="84">
        <f>SUM(G270:G273)</f>
        <v>36860</v>
      </c>
      <c r="H269" s="336">
        <f t="shared" si="9"/>
        <v>94.51282051282051</v>
      </c>
      <c r="I269" s="294"/>
      <c r="J269" s="67"/>
    </row>
    <row r="270" spans="1:10" ht="15" customHeight="1">
      <c r="A270" s="16"/>
      <c r="B270" s="78"/>
      <c r="C270" s="37">
        <v>4240</v>
      </c>
      <c r="D270" s="13" t="s">
        <v>158</v>
      </c>
      <c r="E270" s="258"/>
      <c r="F270" s="69">
        <v>1051</v>
      </c>
      <c r="G270" s="69">
        <v>1051</v>
      </c>
      <c r="H270" s="291">
        <f t="shared" si="9"/>
        <v>100</v>
      </c>
      <c r="I270" s="290"/>
      <c r="J270" s="65"/>
    </row>
    <row r="271" spans="1:10" ht="15" customHeight="1">
      <c r="A271" s="16"/>
      <c r="B271" s="17"/>
      <c r="C271" s="37">
        <v>4300</v>
      </c>
      <c r="D271" s="13" t="s">
        <v>106</v>
      </c>
      <c r="E271" s="258">
        <v>13119</v>
      </c>
      <c r="F271" s="69">
        <v>33885</v>
      </c>
      <c r="G271" s="69">
        <v>31745</v>
      </c>
      <c r="H271" s="291">
        <f t="shared" si="9"/>
        <v>93.68452117456101</v>
      </c>
      <c r="I271" s="290"/>
      <c r="J271" s="65"/>
    </row>
    <row r="272" spans="1:10" ht="15" customHeight="1">
      <c r="A272" s="16"/>
      <c r="B272" s="17"/>
      <c r="C272" s="37">
        <v>4410</v>
      </c>
      <c r="D272" s="42" t="s">
        <v>20</v>
      </c>
      <c r="E272" s="258"/>
      <c r="F272" s="69">
        <v>2281</v>
      </c>
      <c r="G272" s="69">
        <v>2281</v>
      </c>
      <c r="H272" s="291">
        <f t="shared" si="9"/>
        <v>100</v>
      </c>
      <c r="I272" s="290"/>
      <c r="J272" s="65"/>
    </row>
    <row r="273" spans="1:10" ht="15" customHeight="1">
      <c r="A273" s="16"/>
      <c r="B273" s="17"/>
      <c r="C273" s="37">
        <v>4420</v>
      </c>
      <c r="D273" s="42" t="s">
        <v>30</v>
      </c>
      <c r="E273" s="258"/>
      <c r="F273" s="69">
        <v>1783</v>
      </c>
      <c r="G273" s="69">
        <v>1783</v>
      </c>
      <c r="H273" s="291">
        <f t="shared" si="9"/>
        <v>100</v>
      </c>
      <c r="I273" s="290"/>
      <c r="J273" s="65"/>
    </row>
    <row r="274" spans="1:10" ht="15" customHeight="1">
      <c r="A274" s="10"/>
      <c r="B274" s="20">
        <v>80195</v>
      </c>
      <c r="C274" s="28"/>
      <c r="D274" s="77" t="s">
        <v>3</v>
      </c>
      <c r="E274" s="67">
        <f>SUM(E275:E278)</f>
        <v>99953</v>
      </c>
      <c r="F274" s="67">
        <f>SUM(F275:F277)</f>
        <v>13953</v>
      </c>
      <c r="G274" s="67">
        <f>SUM(G275:G277)</f>
        <v>13952</v>
      </c>
      <c r="H274" s="336">
        <f t="shared" si="9"/>
        <v>99.99283308249122</v>
      </c>
      <c r="I274" s="294">
        <f t="shared" si="10"/>
        <v>13.958560523446021</v>
      </c>
      <c r="J274" s="67">
        <f>SUM(J275:J277)</f>
        <v>0</v>
      </c>
    </row>
    <row r="275" spans="1:10" ht="15" customHeight="1">
      <c r="A275" s="10"/>
      <c r="B275" s="20"/>
      <c r="C275" s="18">
        <v>2820</v>
      </c>
      <c r="D275" s="13" t="s">
        <v>197</v>
      </c>
      <c r="E275" s="65">
        <v>9000</v>
      </c>
      <c r="F275" s="65">
        <v>10000</v>
      </c>
      <c r="G275" s="65">
        <v>10000</v>
      </c>
      <c r="H275" s="291">
        <f t="shared" si="9"/>
        <v>100</v>
      </c>
      <c r="I275" s="290"/>
      <c r="J275" s="1"/>
    </row>
    <row r="276" spans="1:10" ht="15" customHeight="1">
      <c r="A276" s="10"/>
      <c r="B276" s="11"/>
      <c r="C276" s="26">
        <v>3020</v>
      </c>
      <c r="D276" s="47" t="s">
        <v>134</v>
      </c>
      <c r="E276" s="65">
        <v>700</v>
      </c>
      <c r="F276" s="65">
        <v>1803</v>
      </c>
      <c r="G276" s="65">
        <v>1802</v>
      </c>
      <c r="H276" s="291">
        <f t="shared" si="9"/>
        <v>99.94453688297283</v>
      </c>
      <c r="I276" s="290">
        <f t="shared" si="10"/>
        <v>257.42857142857144</v>
      </c>
      <c r="J276" s="1"/>
    </row>
    <row r="277" spans="1:10" ht="15" customHeight="1">
      <c r="A277" s="10"/>
      <c r="B277" s="11"/>
      <c r="C277" s="18">
        <v>4300</v>
      </c>
      <c r="D277" s="13" t="s">
        <v>106</v>
      </c>
      <c r="E277" s="65">
        <v>2640</v>
      </c>
      <c r="F277" s="65">
        <v>2150</v>
      </c>
      <c r="G277" s="65">
        <v>2150</v>
      </c>
      <c r="H277" s="291">
        <f t="shared" si="9"/>
        <v>100</v>
      </c>
      <c r="I277" s="290"/>
      <c r="J277" s="1"/>
    </row>
    <row r="278" spans="1:10" ht="15" customHeight="1" thickBot="1">
      <c r="A278" s="16"/>
      <c r="B278" s="17"/>
      <c r="C278" s="37">
        <v>4440</v>
      </c>
      <c r="D278" s="42" t="s">
        <v>28</v>
      </c>
      <c r="E278" s="69">
        <v>87613</v>
      </c>
      <c r="F278" s="69"/>
      <c r="G278" s="69"/>
      <c r="H278" s="263"/>
      <c r="I278" s="291">
        <f t="shared" si="10"/>
        <v>0</v>
      </c>
      <c r="J278" s="340"/>
    </row>
    <row r="279" spans="1:10" ht="15" customHeight="1" thickBot="1">
      <c r="A279" s="219">
        <v>851</v>
      </c>
      <c r="B279" s="220"/>
      <c r="C279" s="223"/>
      <c r="D279" s="224" t="s">
        <v>10</v>
      </c>
      <c r="E279" s="222">
        <f>SUM(E280)</f>
        <v>391719</v>
      </c>
      <c r="F279" s="222">
        <f>SUM(F280)</f>
        <v>419572</v>
      </c>
      <c r="G279" s="257">
        <f>SUM(G280)</f>
        <v>368255</v>
      </c>
      <c r="H279" s="295">
        <f t="shared" si="9"/>
        <v>87.76920290200489</v>
      </c>
      <c r="I279" s="314">
        <f t="shared" si="10"/>
        <v>94.00999185640727</v>
      </c>
      <c r="J279" s="222">
        <f>SUM(J280)</f>
        <v>10368</v>
      </c>
    </row>
    <row r="280" spans="1:10" ht="15" customHeight="1">
      <c r="A280" s="39"/>
      <c r="B280" s="34">
        <v>85154</v>
      </c>
      <c r="C280" s="40"/>
      <c r="D280" s="41" t="s">
        <v>12</v>
      </c>
      <c r="E280" s="72">
        <f>SUM(E283:E292)</f>
        <v>391719</v>
      </c>
      <c r="F280" s="72">
        <f>SUM(F281:F292)</f>
        <v>419572</v>
      </c>
      <c r="G280" s="72">
        <f>SUM(G281:G292)</f>
        <v>368255</v>
      </c>
      <c r="H280" s="293">
        <f t="shared" si="9"/>
        <v>87.76920290200489</v>
      </c>
      <c r="I280" s="293">
        <f t="shared" si="10"/>
        <v>94.00999185640727</v>
      </c>
      <c r="J280" s="72">
        <f>SUM(J281:J292)</f>
        <v>10368</v>
      </c>
    </row>
    <row r="281" spans="1:10" ht="24" customHeight="1">
      <c r="A281" s="39"/>
      <c r="B281" s="34"/>
      <c r="C281" s="114">
        <v>2320</v>
      </c>
      <c r="D281" s="309" t="s">
        <v>230</v>
      </c>
      <c r="E281" s="300"/>
      <c r="F281" s="83">
        <v>3500</v>
      </c>
      <c r="G281" s="83">
        <v>3500</v>
      </c>
      <c r="H281" s="289">
        <f t="shared" si="9"/>
        <v>100</v>
      </c>
      <c r="I281" s="290"/>
      <c r="J281" s="65"/>
    </row>
    <row r="282" spans="1:10" ht="24.75" customHeight="1">
      <c r="A282" s="39"/>
      <c r="B282" s="34"/>
      <c r="C282" s="114">
        <v>2620</v>
      </c>
      <c r="D282" s="309" t="s">
        <v>231</v>
      </c>
      <c r="E282" s="300"/>
      <c r="F282" s="83">
        <v>5995</v>
      </c>
      <c r="G282" s="83">
        <v>5995</v>
      </c>
      <c r="H282" s="289">
        <f t="shared" si="9"/>
        <v>100</v>
      </c>
      <c r="I282" s="290"/>
      <c r="J282" s="65"/>
    </row>
    <row r="283" spans="1:10" ht="15" customHeight="1">
      <c r="A283" s="39"/>
      <c r="B283" s="34"/>
      <c r="C283" s="114">
        <v>2710</v>
      </c>
      <c r="D283" s="113" t="s">
        <v>229</v>
      </c>
      <c r="E283" s="300">
        <v>19900</v>
      </c>
      <c r="F283" s="83">
        <v>7500</v>
      </c>
      <c r="G283" s="83">
        <v>7500</v>
      </c>
      <c r="H283" s="289">
        <f t="shared" si="9"/>
        <v>100</v>
      </c>
      <c r="I283" s="290">
        <f t="shared" si="10"/>
        <v>37.68844221105528</v>
      </c>
      <c r="J283" s="65"/>
    </row>
    <row r="284" spans="1:10" ht="15" customHeight="1">
      <c r="A284" s="10"/>
      <c r="B284" s="11"/>
      <c r="C284" s="18">
        <v>2820</v>
      </c>
      <c r="D284" s="13" t="s">
        <v>197</v>
      </c>
      <c r="E284" s="255">
        <v>130282</v>
      </c>
      <c r="F284" s="65">
        <v>102393</v>
      </c>
      <c r="G284" s="65">
        <v>102393</v>
      </c>
      <c r="H284" s="290">
        <f t="shared" si="9"/>
        <v>100</v>
      </c>
      <c r="I284" s="290">
        <f t="shared" si="10"/>
        <v>78.59335902120017</v>
      </c>
      <c r="J284" s="65"/>
    </row>
    <row r="285" spans="1:10" ht="15" customHeight="1">
      <c r="A285" s="10"/>
      <c r="B285" s="11"/>
      <c r="C285" s="18">
        <v>3020</v>
      </c>
      <c r="D285" s="13" t="s">
        <v>113</v>
      </c>
      <c r="E285" s="255">
        <v>4421</v>
      </c>
      <c r="F285" s="65">
        <v>10000</v>
      </c>
      <c r="G285" s="65">
        <v>4468</v>
      </c>
      <c r="H285" s="290">
        <f t="shared" si="9"/>
        <v>44.68</v>
      </c>
      <c r="I285" s="290">
        <f t="shared" si="10"/>
        <v>101.0631078941416</v>
      </c>
      <c r="J285" s="65"/>
    </row>
    <row r="286" spans="1:10" ht="15" customHeight="1">
      <c r="A286" s="10"/>
      <c r="B286" s="11"/>
      <c r="C286" s="18">
        <v>3030</v>
      </c>
      <c r="D286" s="13" t="s">
        <v>193</v>
      </c>
      <c r="E286" s="255">
        <v>11500</v>
      </c>
      <c r="F286" s="65"/>
      <c r="G286" s="65"/>
      <c r="H286" s="290"/>
      <c r="I286" s="290">
        <f t="shared" si="10"/>
        <v>0</v>
      </c>
      <c r="J286" s="65"/>
    </row>
    <row r="287" spans="1:10" ht="15" customHeight="1">
      <c r="A287" s="10"/>
      <c r="B287" s="11"/>
      <c r="C287" s="18">
        <v>4110</v>
      </c>
      <c r="D287" s="13" t="s">
        <v>29</v>
      </c>
      <c r="E287" s="255">
        <v>1617</v>
      </c>
      <c r="F287" s="65">
        <v>2000</v>
      </c>
      <c r="G287" s="65">
        <v>1465</v>
      </c>
      <c r="H287" s="290">
        <f t="shared" si="9"/>
        <v>73.25</v>
      </c>
      <c r="I287" s="290">
        <f t="shared" si="10"/>
        <v>90.59987631416203</v>
      </c>
      <c r="J287" s="65">
        <v>148</v>
      </c>
    </row>
    <row r="288" spans="1:10" ht="15" customHeight="1">
      <c r="A288" s="10"/>
      <c r="B288" s="11"/>
      <c r="C288" s="18">
        <v>4120</v>
      </c>
      <c r="D288" s="13" t="s">
        <v>27</v>
      </c>
      <c r="E288" s="255">
        <v>244</v>
      </c>
      <c r="F288" s="65">
        <v>300</v>
      </c>
      <c r="G288" s="65">
        <v>220</v>
      </c>
      <c r="H288" s="290">
        <f t="shared" si="9"/>
        <v>73.33333333333333</v>
      </c>
      <c r="I288" s="290">
        <f t="shared" si="10"/>
        <v>90.1639344262295</v>
      </c>
      <c r="J288" s="65">
        <v>22</v>
      </c>
    </row>
    <row r="289" spans="1:10" ht="15" customHeight="1">
      <c r="A289" s="10"/>
      <c r="B289" s="11"/>
      <c r="C289" s="18">
        <v>4210</v>
      </c>
      <c r="D289" s="13" t="s">
        <v>104</v>
      </c>
      <c r="E289" s="255">
        <v>17423</v>
      </c>
      <c r="F289" s="65">
        <v>53028</v>
      </c>
      <c r="G289" s="65">
        <v>27149</v>
      </c>
      <c r="H289" s="290">
        <f t="shared" si="9"/>
        <v>51.19748057629931</v>
      </c>
      <c r="I289" s="290">
        <f t="shared" si="10"/>
        <v>155.82276301440626</v>
      </c>
      <c r="J289" s="65"/>
    </row>
    <row r="290" spans="1:10" ht="15" customHeight="1">
      <c r="A290" s="10"/>
      <c r="B290" s="11"/>
      <c r="C290" s="18">
        <v>4260</v>
      </c>
      <c r="D290" s="13" t="s">
        <v>112</v>
      </c>
      <c r="E290" s="255">
        <v>861</v>
      </c>
      <c r="F290" s="65">
        <v>2000</v>
      </c>
      <c r="G290" s="65">
        <v>379</v>
      </c>
      <c r="H290" s="290">
        <f aca="true" t="shared" si="11" ref="H290:H377">(G290/F290)*100</f>
        <v>18.95</v>
      </c>
      <c r="I290" s="290">
        <f t="shared" si="10"/>
        <v>44.01858304297328</v>
      </c>
      <c r="J290" s="65"/>
    </row>
    <row r="291" spans="1:10" ht="15" customHeight="1">
      <c r="A291" s="10"/>
      <c r="B291" s="11"/>
      <c r="C291" s="18">
        <v>4300</v>
      </c>
      <c r="D291" s="13" t="s">
        <v>106</v>
      </c>
      <c r="E291" s="255">
        <v>205383</v>
      </c>
      <c r="F291" s="65">
        <v>231856</v>
      </c>
      <c r="G291" s="65">
        <v>215144</v>
      </c>
      <c r="H291" s="290">
        <f t="shared" si="11"/>
        <v>92.7920778414188</v>
      </c>
      <c r="I291" s="290">
        <f t="shared" si="10"/>
        <v>104.75258419635509</v>
      </c>
      <c r="J291" s="65">
        <v>10198</v>
      </c>
    </row>
    <row r="292" spans="1:10" ht="15" customHeight="1" thickBot="1">
      <c r="A292" s="16"/>
      <c r="B292" s="17"/>
      <c r="C292" s="37">
        <v>4410</v>
      </c>
      <c r="D292" s="42" t="s">
        <v>20</v>
      </c>
      <c r="E292" s="258">
        <v>88</v>
      </c>
      <c r="F292" s="69">
        <v>1000</v>
      </c>
      <c r="G292" s="69">
        <v>42</v>
      </c>
      <c r="H292" s="291">
        <f t="shared" si="11"/>
        <v>4.2</v>
      </c>
      <c r="I292" s="291">
        <f t="shared" si="10"/>
        <v>47.72727272727273</v>
      </c>
      <c r="J292" s="357"/>
    </row>
    <row r="293" spans="1:10" ht="15" customHeight="1" thickBot="1">
      <c r="A293" s="219">
        <v>852</v>
      </c>
      <c r="B293" s="220"/>
      <c r="C293" s="223"/>
      <c r="D293" s="224" t="s">
        <v>279</v>
      </c>
      <c r="E293" s="222">
        <f>SUM(E294+E318+E320+E323+E325+E327+E341)</f>
        <v>5487535</v>
      </c>
      <c r="F293" s="222">
        <f>SUM(F294+F306+F318+F320+F323+F325+F327+F341)</f>
        <v>8139865</v>
      </c>
      <c r="G293" s="222">
        <f>SUM(G294+G306+G318+G320+G323+G325+G327+G341)</f>
        <v>7756536</v>
      </c>
      <c r="H293" s="295">
        <f t="shared" si="11"/>
        <v>95.29072042349597</v>
      </c>
      <c r="I293" s="314">
        <f t="shared" si="10"/>
        <v>141.34827386066786</v>
      </c>
      <c r="J293" s="222">
        <f>SUM(J294+J306+J318+J320+J323+J325+J327+J341)</f>
        <v>78702</v>
      </c>
    </row>
    <row r="294" spans="1:10" ht="15" customHeight="1">
      <c r="A294" s="39"/>
      <c r="B294" s="34">
        <v>85203</v>
      </c>
      <c r="C294" s="40"/>
      <c r="D294" s="41" t="s">
        <v>144</v>
      </c>
      <c r="E294" s="72">
        <f>SUM(E295:E305)</f>
        <v>277125</v>
      </c>
      <c r="F294" s="72">
        <f>SUM(F295:F305)</f>
        <v>254800</v>
      </c>
      <c r="G294" s="72">
        <f>SUM(G295:G305)</f>
        <v>251383</v>
      </c>
      <c r="H294" s="293">
        <f t="shared" si="11"/>
        <v>98.65894819466247</v>
      </c>
      <c r="I294" s="293">
        <f t="shared" si="10"/>
        <v>90.71105096977898</v>
      </c>
      <c r="J294" s="72">
        <f>SUM(J295:J305)</f>
        <v>12464</v>
      </c>
    </row>
    <row r="295" spans="1:10" ht="15" customHeight="1">
      <c r="A295" s="10"/>
      <c r="B295" s="11"/>
      <c r="C295" s="18">
        <v>3020</v>
      </c>
      <c r="D295" s="13" t="s">
        <v>113</v>
      </c>
      <c r="E295" s="255">
        <v>1325</v>
      </c>
      <c r="F295" s="65">
        <v>1700</v>
      </c>
      <c r="G295" s="65">
        <v>1096</v>
      </c>
      <c r="H295" s="290">
        <f t="shared" si="11"/>
        <v>64.47058823529412</v>
      </c>
      <c r="I295" s="290">
        <f t="shared" si="10"/>
        <v>82.71698113207547</v>
      </c>
      <c r="J295" s="1"/>
    </row>
    <row r="296" spans="1:10" ht="15" customHeight="1">
      <c r="A296" s="10"/>
      <c r="B296" s="11"/>
      <c r="C296" s="18">
        <v>4010</v>
      </c>
      <c r="D296" s="13" t="s">
        <v>108</v>
      </c>
      <c r="E296" s="255">
        <v>173637</v>
      </c>
      <c r="F296" s="65">
        <v>145526</v>
      </c>
      <c r="G296" s="65">
        <v>145129</v>
      </c>
      <c r="H296" s="290">
        <f t="shared" si="11"/>
        <v>99.72719651471215</v>
      </c>
      <c r="I296" s="290">
        <f t="shared" si="10"/>
        <v>83.58184027597805</v>
      </c>
      <c r="J296" s="65"/>
    </row>
    <row r="297" spans="1:10" ht="15" customHeight="1">
      <c r="A297" s="10"/>
      <c r="B297" s="11"/>
      <c r="C297" s="18">
        <v>4040</v>
      </c>
      <c r="D297" s="13" t="s">
        <v>111</v>
      </c>
      <c r="E297" s="255">
        <v>13414</v>
      </c>
      <c r="F297" s="65">
        <v>11464</v>
      </c>
      <c r="G297" s="65">
        <v>11464</v>
      </c>
      <c r="H297" s="290">
        <f t="shared" si="11"/>
        <v>100</v>
      </c>
      <c r="I297" s="290">
        <f t="shared" si="10"/>
        <v>85.46294915759654</v>
      </c>
      <c r="J297" s="65">
        <v>10371</v>
      </c>
    </row>
    <row r="298" spans="1:10" ht="15" customHeight="1">
      <c r="A298" s="10"/>
      <c r="B298" s="11"/>
      <c r="C298" s="18">
        <v>4110</v>
      </c>
      <c r="D298" s="13" t="s">
        <v>29</v>
      </c>
      <c r="E298" s="255">
        <v>28472</v>
      </c>
      <c r="F298" s="65">
        <v>25112</v>
      </c>
      <c r="G298" s="65">
        <v>24885</v>
      </c>
      <c r="H298" s="290">
        <f t="shared" si="11"/>
        <v>99.09604969735585</v>
      </c>
      <c r="I298" s="290">
        <f aca="true" t="shared" si="12" ref="I298:I367">(G298/E298)*100</f>
        <v>87.40165776903625</v>
      </c>
      <c r="J298" s="65">
        <v>1839</v>
      </c>
    </row>
    <row r="299" spans="1:10" ht="15" customHeight="1">
      <c r="A299" s="10"/>
      <c r="B299" s="11"/>
      <c r="C299" s="18">
        <v>4120</v>
      </c>
      <c r="D299" s="13" t="s">
        <v>27</v>
      </c>
      <c r="E299" s="255">
        <v>3951</v>
      </c>
      <c r="F299" s="65">
        <v>3608</v>
      </c>
      <c r="G299" s="65">
        <v>3608</v>
      </c>
      <c r="H299" s="290">
        <f t="shared" si="11"/>
        <v>100</v>
      </c>
      <c r="I299" s="290">
        <f t="shared" si="12"/>
        <v>91.31865350544166</v>
      </c>
      <c r="J299" s="65">
        <v>254</v>
      </c>
    </row>
    <row r="300" spans="1:10" ht="15" customHeight="1">
      <c r="A300" s="10"/>
      <c r="B300" s="11"/>
      <c r="C300" s="18">
        <v>4210</v>
      </c>
      <c r="D300" s="13" t="s">
        <v>104</v>
      </c>
      <c r="E300" s="255">
        <v>12592</v>
      </c>
      <c r="F300" s="65">
        <v>16890</v>
      </c>
      <c r="G300" s="65">
        <v>15234</v>
      </c>
      <c r="H300" s="290">
        <f t="shared" si="11"/>
        <v>90.19538188277087</v>
      </c>
      <c r="I300" s="290">
        <f t="shared" si="12"/>
        <v>120.98157560355783</v>
      </c>
      <c r="J300" s="65"/>
    </row>
    <row r="301" spans="1:10" ht="15" customHeight="1">
      <c r="A301" s="10"/>
      <c r="B301" s="11"/>
      <c r="C301" s="18">
        <v>4260</v>
      </c>
      <c r="D301" s="13" t="s">
        <v>112</v>
      </c>
      <c r="E301" s="255">
        <v>30985</v>
      </c>
      <c r="F301" s="65">
        <v>30500</v>
      </c>
      <c r="G301" s="65">
        <v>30500</v>
      </c>
      <c r="H301" s="290">
        <f t="shared" si="11"/>
        <v>100</v>
      </c>
      <c r="I301" s="290">
        <f t="shared" si="12"/>
        <v>98.43472648055511</v>
      </c>
      <c r="J301" s="65"/>
    </row>
    <row r="302" spans="1:10" ht="15" customHeight="1">
      <c r="A302" s="10"/>
      <c r="B302" s="11"/>
      <c r="C302" s="18">
        <v>4270</v>
      </c>
      <c r="D302" s="13" t="s">
        <v>109</v>
      </c>
      <c r="E302" s="255">
        <v>40</v>
      </c>
      <c r="F302" s="65">
        <v>8200</v>
      </c>
      <c r="G302" s="65">
        <v>7936</v>
      </c>
      <c r="H302" s="290">
        <f t="shared" si="11"/>
        <v>96.78048780487805</v>
      </c>
      <c r="I302" s="290"/>
      <c r="J302" s="65"/>
    </row>
    <row r="303" spans="1:10" ht="15" customHeight="1">
      <c r="A303" s="10"/>
      <c r="B303" s="11"/>
      <c r="C303" s="18">
        <v>4300</v>
      </c>
      <c r="D303" s="13" t="s">
        <v>106</v>
      </c>
      <c r="E303" s="255">
        <v>6057</v>
      </c>
      <c r="F303" s="65">
        <v>3800</v>
      </c>
      <c r="G303" s="65">
        <v>3531</v>
      </c>
      <c r="H303" s="290">
        <f t="shared" si="11"/>
        <v>92.92105263157895</v>
      </c>
      <c r="I303" s="290">
        <f t="shared" si="12"/>
        <v>58.296186230807336</v>
      </c>
      <c r="J303" s="65"/>
    </row>
    <row r="304" spans="1:10" ht="15" customHeight="1">
      <c r="A304" s="10"/>
      <c r="B304" s="11"/>
      <c r="C304" s="18">
        <v>4410</v>
      </c>
      <c r="D304" s="13" t="s">
        <v>20</v>
      </c>
      <c r="E304" s="255"/>
      <c r="F304" s="65"/>
      <c r="G304" s="65"/>
      <c r="H304" s="290"/>
      <c r="I304" s="290"/>
      <c r="J304" s="65"/>
    </row>
    <row r="305" spans="1:10" ht="15" customHeight="1">
      <c r="A305" s="10"/>
      <c r="B305" s="11"/>
      <c r="C305" s="18">
        <v>4440</v>
      </c>
      <c r="D305" s="13" t="s">
        <v>28</v>
      </c>
      <c r="E305" s="255">
        <v>6652</v>
      </c>
      <c r="F305" s="65">
        <v>8000</v>
      </c>
      <c r="G305" s="65">
        <v>8000</v>
      </c>
      <c r="H305" s="290">
        <f t="shared" si="11"/>
        <v>100</v>
      </c>
      <c r="I305" s="290">
        <f t="shared" si="12"/>
        <v>120.26458208057727</v>
      </c>
      <c r="J305" s="1"/>
    </row>
    <row r="306" spans="1:10" ht="38.25" customHeight="1">
      <c r="A306" s="10"/>
      <c r="B306" s="20">
        <v>85212</v>
      </c>
      <c r="C306" s="18"/>
      <c r="D306" s="21" t="s">
        <v>234</v>
      </c>
      <c r="E306" s="256"/>
      <c r="F306" s="67">
        <f>SUM(F307:F317)</f>
        <v>4149168</v>
      </c>
      <c r="G306" s="67">
        <f>SUM(G307:G317)</f>
        <v>3834379</v>
      </c>
      <c r="H306" s="294">
        <f t="shared" si="11"/>
        <v>92.41320187565314</v>
      </c>
      <c r="I306" s="290"/>
      <c r="J306" s="67">
        <f>SUM(J307:J317)</f>
        <v>3611</v>
      </c>
    </row>
    <row r="307" spans="1:10" ht="15" customHeight="1">
      <c r="A307" s="10"/>
      <c r="B307" s="11"/>
      <c r="C307" s="18">
        <v>3020</v>
      </c>
      <c r="D307" s="13" t="s">
        <v>113</v>
      </c>
      <c r="E307" s="255"/>
      <c r="F307" s="65">
        <v>300</v>
      </c>
      <c r="G307" s="65">
        <v>300</v>
      </c>
      <c r="H307" s="290">
        <f t="shared" si="11"/>
        <v>100</v>
      </c>
      <c r="I307" s="290"/>
      <c r="J307" s="1"/>
    </row>
    <row r="308" spans="1:10" ht="15" customHeight="1">
      <c r="A308" s="10"/>
      <c r="B308" s="11"/>
      <c r="C308" s="18">
        <v>3110</v>
      </c>
      <c r="D308" s="13" t="s">
        <v>19</v>
      </c>
      <c r="E308" s="255"/>
      <c r="F308" s="65">
        <v>3980011</v>
      </c>
      <c r="G308" s="65">
        <v>3665222</v>
      </c>
      <c r="H308" s="290">
        <f t="shared" si="11"/>
        <v>92.09075050295087</v>
      </c>
      <c r="I308" s="290"/>
      <c r="J308" s="65"/>
    </row>
    <row r="309" spans="1:10" ht="15" customHeight="1">
      <c r="A309" s="10"/>
      <c r="B309" s="11"/>
      <c r="C309" s="18">
        <v>4010</v>
      </c>
      <c r="D309" s="13" t="s">
        <v>108</v>
      </c>
      <c r="E309" s="255"/>
      <c r="F309" s="65">
        <v>50617</v>
      </c>
      <c r="G309" s="65">
        <v>50617</v>
      </c>
      <c r="H309" s="290">
        <f t="shared" si="11"/>
        <v>100</v>
      </c>
      <c r="I309" s="290"/>
      <c r="J309" s="65">
        <v>3004</v>
      </c>
    </row>
    <row r="310" spans="1:10" ht="15" customHeight="1">
      <c r="A310" s="10"/>
      <c r="B310" s="11"/>
      <c r="C310" s="18">
        <v>4110</v>
      </c>
      <c r="D310" s="13" t="s">
        <v>29</v>
      </c>
      <c r="E310" s="255"/>
      <c r="F310" s="65">
        <v>78102</v>
      </c>
      <c r="G310" s="65">
        <v>78102</v>
      </c>
      <c r="H310" s="290">
        <f t="shared" si="11"/>
        <v>100</v>
      </c>
      <c r="I310" s="290"/>
      <c r="J310" s="65">
        <v>533</v>
      </c>
    </row>
    <row r="311" spans="1:10" ht="15" customHeight="1">
      <c r="A311" s="10"/>
      <c r="B311" s="11"/>
      <c r="C311" s="18">
        <v>4120</v>
      </c>
      <c r="D311" s="13" t="s">
        <v>27</v>
      </c>
      <c r="E311" s="255"/>
      <c r="F311" s="65">
        <v>1233</v>
      </c>
      <c r="G311" s="65">
        <v>1233</v>
      </c>
      <c r="H311" s="290">
        <f t="shared" si="11"/>
        <v>100</v>
      </c>
      <c r="I311" s="290"/>
      <c r="J311" s="65">
        <v>74</v>
      </c>
    </row>
    <row r="312" spans="1:10" ht="15" customHeight="1">
      <c r="A312" s="10"/>
      <c r="B312" s="11"/>
      <c r="C312" s="18">
        <v>4210</v>
      </c>
      <c r="D312" s="13" t="s">
        <v>104</v>
      </c>
      <c r="E312" s="255"/>
      <c r="F312" s="65">
        <v>16069</v>
      </c>
      <c r="G312" s="65">
        <v>16069</v>
      </c>
      <c r="H312" s="290">
        <f t="shared" si="11"/>
        <v>100</v>
      </c>
      <c r="I312" s="290"/>
      <c r="J312" s="65"/>
    </row>
    <row r="313" spans="1:10" ht="15" customHeight="1">
      <c r="A313" s="10"/>
      <c r="B313" s="11"/>
      <c r="C313" s="18">
        <v>4260</v>
      </c>
      <c r="D313" s="13" t="s">
        <v>112</v>
      </c>
      <c r="E313" s="255"/>
      <c r="F313" s="65">
        <v>1000</v>
      </c>
      <c r="G313" s="65">
        <v>1000</v>
      </c>
      <c r="H313" s="290">
        <f t="shared" si="11"/>
        <v>100</v>
      </c>
      <c r="I313" s="290"/>
      <c r="J313" s="65"/>
    </row>
    <row r="314" spans="1:10" ht="15" customHeight="1">
      <c r="A314" s="10"/>
      <c r="B314" s="11"/>
      <c r="C314" s="18">
        <v>4300</v>
      </c>
      <c r="D314" s="13" t="s">
        <v>106</v>
      </c>
      <c r="E314" s="255"/>
      <c r="F314" s="65">
        <v>5448</v>
      </c>
      <c r="G314" s="65">
        <v>5448</v>
      </c>
      <c r="H314" s="290">
        <f t="shared" si="11"/>
        <v>100</v>
      </c>
      <c r="I314" s="290"/>
      <c r="J314" s="65"/>
    </row>
    <row r="315" spans="1:10" ht="15" customHeight="1">
      <c r="A315" s="10"/>
      <c r="B315" s="11"/>
      <c r="C315" s="18">
        <v>4410</v>
      </c>
      <c r="D315" s="13" t="s">
        <v>20</v>
      </c>
      <c r="E315" s="255"/>
      <c r="F315" s="65">
        <v>200</v>
      </c>
      <c r="G315" s="65">
        <v>200</v>
      </c>
      <c r="H315" s="290">
        <f t="shared" si="11"/>
        <v>100</v>
      </c>
      <c r="I315" s="290"/>
      <c r="J315" s="65"/>
    </row>
    <row r="316" spans="1:10" ht="15" customHeight="1">
      <c r="A316" s="10"/>
      <c r="B316" s="11"/>
      <c r="C316" s="18">
        <v>4440</v>
      </c>
      <c r="D316" s="13" t="s">
        <v>28</v>
      </c>
      <c r="E316" s="255"/>
      <c r="F316" s="65">
        <v>1264</v>
      </c>
      <c r="G316" s="65">
        <v>1264</v>
      </c>
      <c r="H316" s="290">
        <f t="shared" si="11"/>
        <v>100</v>
      </c>
      <c r="I316" s="290"/>
      <c r="J316" s="65"/>
    </row>
    <row r="317" spans="1:10" ht="15" customHeight="1">
      <c r="A317" s="10"/>
      <c r="B317" s="11"/>
      <c r="C317" s="18">
        <v>6060</v>
      </c>
      <c r="D317" s="13" t="s">
        <v>191</v>
      </c>
      <c r="E317" s="255"/>
      <c r="F317" s="65">
        <v>14924</v>
      </c>
      <c r="G317" s="65">
        <v>14924</v>
      </c>
      <c r="H317" s="290">
        <f t="shared" si="11"/>
        <v>100</v>
      </c>
      <c r="I317" s="290"/>
      <c r="J317" s="65"/>
    </row>
    <row r="318" spans="1:10" ht="24.75" customHeight="1">
      <c r="A318" s="10"/>
      <c r="B318" s="20">
        <v>85213</v>
      </c>
      <c r="C318" s="22"/>
      <c r="D318" s="21" t="s">
        <v>159</v>
      </c>
      <c r="E318" s="67">
        <f>SUM(E319)</f>
        <v>77260</v>
      </c>
      <c r="F318" s="67">
        <f>SUM(F319)</f>
        <v>42854</v>
      </c>
      <c r="G318" s="67">
        <f>SUM(G319)</f>
        <v>42719</v>
      </c>
      <c r="H318" s="294">
        <f t="shared" si="11"/>
        <v>99.68497689830588</v>
      </c>
      <c r="I318" s="294">
        <f t="shared" si="12"/>
        <v>55.29251876779705</v>
      </c>
      <c r="J318" s="67">
        <f>SUM(J319)</f>
        <v>0</v>
      </c>
    </row>
    <row r="319" spans="1:10" ht="15" customHeight="1">
      <c r="A319" s="10"/>
      <c r="B319" s="11"/>
      <c r="C319" s="18">
        <v>4130</v>
      </c>
      <c r="D319" s="13" t="s">
        <v>123</v>
      </c>
      <c r="E319" s="255">
        <v>77260</v>
      </c>
      <c r="F319" s="65">
        <v>42854</v>
      </c>
      <c r="G319" s="65">
        <v>42719</v>
      </c>
      <c r="H319" s="290">
        <f t="shared" si="11"/>
        <v>99.68497689830588</v>
      </c>
      <c r="I319" s="290">
        <f t="shared" si="12"/>
        <v>55.29251876779705</v>
      </c>
      <c r="J319" s="1"/>
    </row>
    <row r="320" spans="1:10" ht="24" customHeight="1">
      <c r="A320" s="10"/>
      <c r="B320" s="20">
        <v>85214</v>
      </c>
      <c r="C320" s="22"/>
      <c r="D320" s="21" t="s">
        <v>143</v>
      </c>
      <c r="E320" s="67">
        <f>SUM(E321+E322)</f>
        <v>2621604</v>
      </c>
      <c r="F320" s="67">
        <f>SUM(F321+F322)</f>
        <v>1284219</v>
      </c>
      <c r="G320" s="67">
        <f>SUM(G321+G322)</f>
        <v>1284219</v>
      </c>
      <c r="H320" s="294">
        <f t="shared" si="11"/>
        <v>100</v>
      </c>
      <c r="I320" s="294">
        <f t="shared" si="12"/>
        <v>48.98600246261449</v>
      </c>
      <c r="J320" s="67">
        <f>SUM(J321+J322)</f>
        <v>6800</v>
      </c>
    </row>
    <row r="321" spans="1:10" ht="15" customHeight="1">
      <c r="A321" s="10"/>
      <c r="B321" s="11"/>
      <c r="C321" s="18">
        <v>3110</v>
      </c>
      <c r="D321" s="12" t="s">
        <v>19</v>
      </c>
      <c r="E321" s="297">
        <v>2502578</v>
      </c>
      <c r="F321" s="65">
        <v>1239208</v>
      </c>
      <c r="G321" s="65">
        <v>1239208</v>
      </c>
      <c r="H321" s="290">
        <f t="shared" si="11"/>
        <v>100</v>
      </c>
      <c r="I321" s="290">
        <f t="shared" si="12"/>
        <v>49.51725780375277</v>
      </c>
      <c r="J321" s="65">
        <v>6800</v>
      </c>
    </row>
    <row r="322" spans="1:10" ht="15" customHeight="1">
      <c r="A322" s="10"/>
      <c r="B322" s="11"/>
      <c r="C322" s="18">
        <v>4110</v>
      </c>
      <c r="D322" s="12" t="s">
        <v>29</v>
      </c>
      <c r="E322" s="297">
        <v>119026</v>
      </c>
      <c r="F322" s="65">
        <v>45011</v>
      </c>
      <c r="G322" s="65">
        <v>45011</v>
      </c>
      <c r="H322" s="290">
        <f t="shared" si="11"/>
        <v>100</v>
      </c>
      <c r="I322" s="290">
        <f t="shared" si="12"/>
        <v>37.816107405104766</v>
      </c>
      <c r="J322" s="65"/>
    </row>
    <row r="323" spans="1:10" ht="15" customHeight="1">
      <c r="A323" s="10"/>
      <c r="B323" s="20">
        <v>85215</v>
      </c>
      <c r="C323" s="22"/>
      <c r="D323" s="23" t="s">
        <v>13</v>
      </c>
      <c r="E323" s="67">
        <f>SUM(E324)</f>
        <v>924883</v>
      </c>
      <c r="F323" s="67">
        <f>SUM(F324)</f>
        <v>900000</v>
      </c>
      <c r="G323" s="67">
        <f>SUM(G324)</f>
        <v>854857</v>
      </c>
      <c r="H323" s="294">
        <f t="shared" si="11"/>
        <v>94.98411111111112</v>
      </c>
      <c r="I323" s="294">
        <f t="shared" si="12"/>
        <v>92.42866394992663</v>
      </c>
      <c r="J323" s="67">
        <f>SUM(J324)</f>
        <v>0</v>
      </c>
    </row>
    <row r="324" spans="1:10" ht="15" customHeight="1">
      <c r="A324" s="10"/>
      <c r="B324" s="11"/>
      <c r="C324" s="18">
        <v>3110</v>
      </c>
      <c r="D324" s="12" t="s">
        <v>19</v>
      </c>
      <c r="E324" s="297">
        <v>924883</v>
      </c>
      <c r="F324" s="65">
        <v>900000</v>
      </c>
      <c r="G324" s="65">
        <v>854857</v>
      </c>
      <c r="H324" s="290">
        <f t="shared" si="11"/>
        <v>94.98411111111112</v>
      </c>
      <c r="I324" s="290">
        <f t="shared" si="12"/>
        <v>92.42866394992663</v>
      </c>
      <c r="J324" s="1"/>
    </row>
    <row r="325" spans="1:10" ht="15" customHeight="1">
      <c r="A325" s="10"/>
      <c r="B325" s="20">
        <v>85216</v>
      </c>
      <c r="C325" s="22"/>
      <c r="D325" s="21" t="s">
        <v>79</v>
      </c>
      <c r="E325" s="67">
        <f>SUM(E326)</f>
        <v>119980</v>
      </c>
      <c r="F325" s="67">
        <f>SUM(F326)</f>
        <v>14640</v>
      </c>
      <c r="G325" s="67">
        <f>SUM(G326)</f>
        <v>14639</v>
      </c>
      <c r="H325" s="294">
        <f t="shared" si="11"/>
        <v>99.9931693989071</v>
      </c>
      <c r="I325" s="294">
        <f t="shared" si="12"/>
        <v>12.20120020003334</v>
      </c>
      <c r="J325" s="67">
        <f>SUM(J326)</f>
        <v>0</v>
      </c>
    </row>
    <row r="326" spans="1:10" ht="15" customHeight="1">
      <c r="A326" s="10" t="s">
        <v>22</v>
      </c>
      <c r="B326" s="11"/>
      <c r="C326" s="18">
        <v>3110</v>
      </c>
      <c r="D326" s="12" t="s">
        <v>19</v>
      </c>
      <c r="E326" s="297">
        <v>119980</v>
      </c>
      <c r="F326" s="65">
        <v>14640</v>
      </c>
      <c r="G326" s="65">
        <v>14639</v>
      </c>
      <c r="H326" s="290">
        <f t="shared" si="11"/>
        <v>99.9931693989071</v>
      </c>
      <c r="I326" s="290">
        <f t="shared" si="12"/>
        <v>12.20120020003334</v>
      </c>
      <c r="J326" s="1"/>
    </row>
    <row r="327" spans="1:10" ht="15" customHeight="1">
      <c r="A327" s="10"/>
      <c r="B327" s="20">
        <v>85219</v>
      </c>
      <c r="C327" s="22"/>
      <c r="D327" s="23" t="s">
        <v>70</v>
      </c>
      <c r="E327" s="67">
        <f>SUM(E328:E340)</f>
        <v>831616</v>
      </c>
      <c r="F327" s="67">
        <f>SUM(F328:F339)</f>
        <v>870080</v>
      </c>
      <c r="G327" s="67">
        <f>SUM(G328:G339)</f>
        <v>869776</v>
      </c>
      <c r="H327" s="294">
        <f t="shared" si="11"/>
        <v>99.96506068407503</v>
      </c>
      <c r="I327" s="294">
        <f t="shared" si="12"/>
        <v>104.58865630290903</v>
      </c>
      <c r="J327" s="67">
        <f>SUM(J328:J339)</f>
        <v>55827</v>
      </c>
    </row>
    <row r="328" spans="1:10" ht="15" customHeight="1">
      <c r="A328" s="10"/>
      <c r="B328" s="11"/>
      <c r="C328" s="18">
        <v>3020</v>
      </c>
      <c r="D328" s="13" t="s">
        <v>113</v>
      </c>
      <c r="E328" s="255">
        <v>10662</v>
      </c>
      <c r="F328" s="65">
        <v>11470</v>
      </c>
      <c r="G328" s="65">
        <v>11470</v>
      </c>
      <c r="H328" s="290">
        <f t="shared" si="11"/>
        <v>100</v>
      </c>
      <c r="I328" s="290">
        <f t="shared" si="12"/>
        <v>107.57831551303696</v>
      </c>
      <c r="J328" s="65"/>
    </row>
    <row r="329" spans="1:10" ht="15" customHeight="1">
      <c r="A329" s="10"/>
      <c r="B329" s="11"/>
      <c r="C329" s="18">
        <v>4010</v>
      </c>
      <c r="D329" s="13" t="s">
        <v>108</v>
      </c>
      <c r="E329" s="255">
        <v>570951</v>
      </c>
      <c r="F329" s="65">
        <v>602618</v>
      </c>
      <c r="G329" s="65">
        <v>602618</v>
      </c>
      <c r="H329" s="290">
        <f t="shared" si="11"/>
        <v>100</v>
      </c>
      <c r="I329" s="290">
        <f t="shared" si="12"/>
        <v>105.54636037067979</v>
      </c>
      <c r="J329" s="65"/>
    </row>
    <row r="330" spans="1:10" ht="15" customHeight="1">
      <c r="A330" s="10"/>
      <c r="B330" s="11"/>
      <c r="C330" s="18">
        <v>4040</v>
      </c>
      <c r="D330" s="13" t="s">
        <v>111</v>
      </c>
      <c r="E330" s="255">
        <v>43237</v>
      </c>
      <c r="F330" s="65">
        <v>45468</v>
      </c>
      <c r="G330" s="65">
        <v>45468</v>
      </c>
      <c r="H330" s="290">
        <f t="shared" si="11"/>
        <v>100</v>
      </c>
      <c r="I330" s="290">
        <f t="shared" si="12"/>
        <v>105.15993246524967</v>
      </c>
      <c r="J330" s="65">
        <v>46453</v>
      </c>
    </row>
    <row r="331" spans="1:10" ht="15" customHeight="1">
      <c r="A331" s="10"/>
      <c r="B331" s="11"/>
      <c r="C331" s="18">
        <v>4110</v>
      </c>
      <c r="D331" s="13" t="s">
        <v>29</v>
      </c>
      <c r="E331" s="255">
        <v>107233</v>
      </c>
      <c r="F331" s="65">
        <v>113657</v>
      </c>
      <c r="G331" s="65">
        <v>113657</v>
      </c>
      <c r="H331" s="290">
        <f t="shared" si="11"/>
        <v>100</v>
      </c>
      <c r="I331" s="290">
        <f t="shared" si="12"/>
        <v>105.99069316348513</v>
      </c>
      <c r="J331" s="65">
        <v>8236</v>
      </c>
    </row>
    <row r="332" spans="1:10" ht="15" customHeight="1">
      <c r="A332" s="10"/>
      <c r="B332" s="11"/>
      <c r="C332" s="18">
        <v>4120</v>
      </c>
      <c r="D332" s="13" t="s">
        <v>27</v>
      </c>
      <c r="E332" s="255">
        <v>15019</v>
      </c>
      <c r="F332" s="65">
        <v>15600</v>
      </c>
      <c r="G332" s="65">
        <v>15600</v>
      </c>
      <c r="H332" s="290">
        <f t="shared" si="11"/>
        <v>100</v>
      </c>
      <c r="I332" s="290">
        <f t="shared" si="12"/>
        <v>103.86843331779745</v>
      </c>
      <c r="J332" s="65">
        <v>1138</v>
      </c>
    </row>
    <row r="333" spans="1:10" ht="15" customHeight="1">
      <c r="A333" s="10"/>
      <c r="B333" s="11"/>
      <c r="C333" s="18">
        <v>4210</v>
      </c>
      <c r="D333" s="13" t="s">
        <v>104</v>
      </c>
      <c r="E333" s="255">
        <v>19961</v>
      </c>
      <c r="F333" s="65">
        <v>23544</v>
      </c>
      <c r="G333" s="65">
        <v>23249</v>
      </c>
      <c r="H333" s="290">
        <f t="shared" si="11"/>
        <v>98.74702684335712</v>
      </c>
      <c r="I333" s="290">
        <f t="shared" si="12"/>
        <v>116.47212063523871</v>
      </c>
      <c r="J333" s="65"/>
    </row>
    <row r="334" spans="1:10" ht="15" customHeight="1">
      <c r="A334" s="10"/>
      <c r="B334" s="11"/>
      <c r="C334" s="18">
        <v>4260</v>
      </c>
      <c r="D334" s="13" t="s">
        <v>112</v>
      </c>
      <c r="E334" s="255">
        <v>14000</v>
      </c>
      <c r="F334" s="65">
        <v>12000</v>
      </c>
      <c r="G334" s="65">
        <v>12000</v>
      </c>
      <c r="H334" s="290">
        <f t="shared" si="11"/>
        <v>100</v>
      </c>
      <c r="I334" s="290">
        <f t="shared" si="12"/>
        <v>85.71428571428571</v>
      </c>
      <c r="J334" s="65"/>
    </row>
    <row r="335" spans="1:10" ht="15" customHeight="1">
      <c r="A335" s="10"/>
      <c r="B335" s="11"/>
      <c r="C335" s="18">
        <v>4270</v>
      </c>
      <c r="D335" s="13" t="s">
        <v>109</v>
      </c>
      <c r="E335" s="255">
        <v>697</v>
      </c>
      <c r="F335" s="65">
        <v>2664</v>
      </c>
      <c r="G335" s="65">
        <v>2664</v>
      </c>
      <c r="H335" s="290">
        <f t="shared" si="11"/>
        <v>100</v>
      </c>
      <c r="I335" s="290">
        <f t="shared" si="12"/>
        <v>382.2094691535151</v>
      </c>
      <c r="J335" s="65"/>
    </row>
    <row r="336" spans="1:10" ht="15" customHeight="1">
      <c r="A336" s="10"/>
      <c r="B336" s="11"/>
      <c r="C336" s="18">
        <v>4300</v>
      </c>
      <c r="D336" s="13" t="s">
        <v>106</v>
      </c>
      <c r="E336" s="255">
        <v>17636</v>
      </c>
      <c r="F336" s="65">
        <v>16100</v>
      </c>
      <c r="G336" s="65">
        <v>16100</v>
      </c>
      <c r="H336" s="290">
        <f t="shared" si="11"/>
        <v>100</v>
      </c>
      <c r="I336" s="290">
        <f t="shared" si="12"/>
        <v>91.29054207303243</v>
      </c>
      <c r="J336" s="65"/>
    </row>
    <row r="337" spans="1:10" ht="15" customHeight="1">
      <c r="A337" s="10"/>
      <c r="B337" s="11"/>
      <c r="C337" s="18">
        <v>4410</v>
      </c>
      <c r="D337" s="13" t="s">
        <v>20</v>
      </c>
      <c r="E337" s="255">
        <v>4587</v>
      </c>
      <c r="F337" s="65">
        <v>4850</v>
      </c>
      <c r="G337" s="65">
        <v>4841</v>
      </c>
      <c r="H337" s="290">
        <f t="shared" si="11"/>
        <v>99.81443298969073</v>
      </c>
      <c r="I337" s="290">
        <f t="shared" si="12"/>
        <v>105.53738827120122</v>
      </c>
      <c r="J337" s="65"/>
    </row>
    <row r="338" spans="1:10" ht="15" customHeight="1">
      <c r="A338" s="10"/>
      <c r="B338" s="11"/>
      <c r="C338" s="18">
        <v>4430</v>
      </c>
      <c r="D338" s="13" t="s">
        <v>21</v>
      </c>
      <c r="E338" s="255">
        <v>1237</v>
      </c>
      <c r="F338" s="65">
        <v>1989</v>
      </c>
      <c r="G338" s="65">
        <v>1989</v>
      </c>
      <c r="H338" s="290">
        <f t="shared" si="11"/>
        <v>100</v>
      </c>
      <c r="I338" s="290">
        <f t="shared" si="12"/>
        <v>160.79223928860145</v>
      </c>
      <c r="J338" s="65"/>
    </row>
    <row r="339" spans="1:10" ht="15" customHeight="1">
      <c r="A339" s="10"/>
      <c r="B339" s="11"/>
      <c r="C339" s="18">
        <v>4440</v>
      </c>
      <c r="D339" s="13" t="s">
        <v>28</v>
      </c>
      <c r="E339" s="255">
        <v>21647</v>
      </c>
      <c r="F339" s="65">
        <v>20120</v>
      </c>
      <c r="G339" s="65">
        <v>20120</v>
      </c>
      <c r="H339" s="290">
        <f t="shared" si="11"/>
        <v>100</v>
      </c>
      <c r="I339" s="290">
        <f t="shared" si="12"/>
        <v>92.94590474430638</v>
      </c>
      <c r="J339" s="1"/>
    </row>
    <row r="340" spans="1:10" ht="15" customHeight="1">
      <c r="A340" s="10"/>
      <c r="B340" s="11"/>
      <c r="C340" s="18">
        <v>6050</v>
      </c>
      <c r="D340" s="13" t="s">
        <v>172</v>
      </c>
      <c r="E340" s="255">
        <v>4749</v>
      </c>
      <c r="F340" s="65"/>
      <c r="G340" s="65"/>
      <c r="H340" s="290"/>
      <c r="I340" s="290"/>
      <c r="J340" s="1"/>
    </row>
    <row r="341" spans="1:10" ht="15" customHeight="1">
      <c r="A341" s="10"/>
      <c r="B341" s="20">
        <v>85295</v>
      </c>
      <c r="C341" s="22"/>
      <c r="D341" s="23" t="s">
        <v>3</v>
      </c>
      <c r="E341" s="67">
        <f>SUM(E342:E348)</f>
        <v>635067</v>
      </c>
      <c r="F341" s="67">
        <f>SUM(F342:F348)</f>
        <v>624104</v>
      </c>
      <c r="G341" s="67">
        <f>SUM(G342:G348)</f>
        <v>604564</v>
      </c>
      <c r="H341" s="294">
        <f t="shared" si="11"/>
        <v>96.86911155833002</v>
      </c>
      <c r="I341" s="294">
        <f t="shared" si="12"/>
        <v>95.19688473814574</v>
      </c>
      <c r="J341" s="67">
        <f>SUM(J344:J348)</f>
        <v>0</v>
      </c>
    </row>
    <row r="342" spans="1:10" ht="23.25" customHeight="1">
      <c r="A342" s="10"/>
      <c r="B342" s="20"/>
      <c r="C342" s="18">
        <v>2620</v>
      </c>
      <c r="D342" s="12" t="s">
        <v>231</v>
      </c>
      <c r="E342" s="255">
        <v>20000</v>
      </c>
      <c r="F342" s="65"/>
      <c r="G342" s="65"/>
      <c r="H342" s="290"/>
      <c r="I342" s="290"/>
      <c r="J342" s="65"/>
    </row>
    <row r="343" spans="1:10" ht="37.5" customHeight="1">
      <c r="A343" s="10"/>
      <c r="B343" s="20"/>
      <c r="C343" s="18">
        <v>2810</v>
      </c>
      <c r="D343" s="12" t="s">
        <v>330</v>
      </c>
      <c r="E343" s="255"/>
      <c r="F343" s="65">
        <v>19500</v>
      </c>
      <c r="G343" s="65">
        <v>19500</v>
      </c>
      <c r="H343" s="290">
        <f t="shared" si="11"/>
        <v>100</v>
      </c>
      <c r="I343" s="290"/>
      <c r="J343" s="65"/>
    </row>
    <row r="344" spans="1:10" ht="15" customHeight="1">
      <c r="A344" s="10"/>
      <c r="B344" s="20"/>
      <c r="C344" s="18">
        <v>2820</v>
      </c>
      <c r="D344" s="13" t="s">
        <v>197</v>
      </c>
      <c r="E344" s="255">
        <v>12300</v>
      </c>
      <c r="F344" s="65">
        <v>11500</v>
      </c>
      <c r="G344" s="65">
        <v>11500</v>
      </c>
      <c r="H344" s="290">
        <f t="shared" si="11"/>
        <v>100</v>
      </c>
      <c r="I344" s="290">
        <f t="shared" si="12"/>
        <v>93.4959349593496</v>
      </c>
      <c r="J344" s="1"/>
    </row>
    <row r="345" spans="1:10" ht="15" customHeight="1">
      <c r="A345" s="10"/>
      <c r="B345" s="11"/>
      <c r="C345" s="26">
        <v>3110</v>
      </c>
      <c r="D345" s="47" t="s">
        <v>19</v>
      </c>
      <c r="E345" s="65">
        <v>446030</v>
      </c>
      <c r="F345" s="65">
        <v>530654</v>
      </c>
      <c r="G345" s="65">
        <v>514642</v>
      </c>
      <c r="H345" s="290">
        <f t="shared" si="11"/>
        <v>96.98259129300824</v>
      </c>
      <c r="I345" s="290">
        <f t="shared" si="12"/>
        <v>115.38282178328811</v>
      </c>
      <c r="J345" s="1"/>
    </row>
    <row r="346" spans="1:10" ht="15" customHeight="1">
      <c r="A346" s="10"/>
      <c r="B346" s="11"/>
      <c r="C346" s="26">
        <v>4210</v>
      </c>
      <c r="D346" s="13" t="s">
        <v>104</v>
      </c>
      <c r="E346" s="255">
        <v>108675</v>
      </c>
      <c r="F346" s="65">
        <v>17800</v>
      </c>
      <c r="G346" s="65">
        <v>17701</v>
      </c>
      <c r="H346" s="290">
        <f t="shared" si="11"/>
        <v>99.4438202247191</v>
      </c>
      <c r="I346" s="290">
        <f t="shared" si="12"/>
        <v>16.28801472279733</v>
      </c>
      <c r="J346" s="1"/>
    </row>
    <row r="347" spans="1:10" ht="15" customHeight="1">
      <c r="A347" s="16"/>
      <c r="B347" s="17"/>
      <c r="C347" s="18">
        <v>4270</v>
      </c>
      <c r="D347" s="13" t="s">
        <v>109</v>
      </c>
      <c r="E347" s="258">
        <v>24541</v>
      </c>
      <c r="F347" s="69">
        <v>5351</v>
      </c>
      <c r="G347" s="69">
        <v>5351</v>
      </c>
      <c r="H347" s="290">
        <f t="shared" si="11"/>
        <v>100</v>
      </c>
      <c r="I347" s="291"/>
      <c r="J347" s="2"/>
    </row>
    <row r="348" spans="1:10" ht="15" customHeight="1" thickBot="1">
      <c r="A348" s="16"/>
      <c r="B348" s="17"/>
      <c r="C348" s="24">
        <v>4300</v>
      </c>
      <c r="D348" s="42" t="s">
        <v>106</v>
      </c>
      <c r="E348" s="258">
        <v>23521</v>
      </c>
      <c r="F348" s="69">
        <v>39299</v>
      </c>
      <c r="G348" s="69">
        <v>35870</v>
      </c>
      <c r="H348" s="291">
        <f t="shared" si="11"/>
        <v>91.27458713962187</v>
      </c>
      <c r="I348" s="291">
        <f t="shared" si="12"/>
        <v>152.50201947196123</v>
      </c>
      <c r="J348" s="340"/>
    </row>
    <row r="349" spans="1:10" ht="28.5" customHeight="1" thickBot="1">
      <c r="A349" s="219">
        <v>853</v>
      </c>
      <c r="B349" s="228"/>
      <c r="C349" s="223"/>
      <c r="D349" s="106" t="s">
        <v>198</v>
      </c>
      <c r="E349" s="222">
        <f>SUM(E350)</f>
        <v>107423</v>
      </c>
      <c r="F349" s="222">
        <f>SUM(F350)</f>
        <v>108700</v>
      </c>
      <c r="G349" s="222">
        <f>SUM(G350)</f>
        <v>108661</v>
      </c>
      <c r="H349" s="314">
        <f t="shared" si="11"/>
        <v>99.9641214351426</v>
      </c>
      <c r="I349" s="314">
        <f t="shared" si="12"/>
        <v>101.15245338521545</v>
      </c>
      <c r="J349" s="222">
        <f>SUM(J350)</f>
        <v>10680</v>
      </c>
    </row>
    <row r="350" spans="1:10" ht="15" customHeight="1">
      <c r="A350" s="39"/>
      <c r="B350" s="34">
        <v>85305</v>
      </c>
      <c r="C350" s="40"/>
      <c r="D350" s="41" t="s">
        <v>11</v>
      </c>
      <c r="E350" s="72">
        <f>SUM(E351:E358)</f>
        <v>107423</v>
      </c>
      <c r="F350" s="72">
        <f>SUM(F351:F358)</f>
        <v>108700</v>
      </c>
      <c r="G350" s="72">
        <f>SUM(G351:G358)</f>
        <v>108661</v>
      </c>
      <c r="H350" s="293">
        <f t="shared" si="11"/>
        <v>99.9641214351426</v>
      </c>
      <c r="I350" s="293">
        <f t="shared" si="12"/>
        <v>101.15245338521545</v>
      </c>
      <c r="J350" s="72">
        <f>SUM(J351:J358)</f>
        <v>10680</v>
      </c>
    </row>
    <row r="351" spans="1:10" ht="15" customHeight="1">
      <c r="A351" s="10"/>
      <c r="B351" s="20"/>
      <c r="C351" s="18">
        <v>3020</v>
      </c>
      <c r="D351" s="13" t="s">
        <v>113</v>
      </c>
      <c r="E351" s="255">
        <v>1000</v>
      </c>
      <c r="F351" s="65">
        <v>1000</v>
      </c>
      <c r="G351" s="65">
        <v>1000</v>
      </c>
      <c r="H351" s="290">
        <f t="shared" si="11"/>
        <v>100</v>
      </c>
      <c r="I351" s="290">
        <f t="shared" si="12"/>
        <v>100</v>
      </c>
      <c r="J351" s="65"/>
    </row>
    <row r="352" spans="1:10" ht="15" customHeight="1">
      <c r="A352" s="10"/>
      <c r="B352" s="11"/>
      <c r="C352" s="18">
        <v>4010</v>
      </c>
      <c r="D352" s="13" t="s">
        <v>108</v>
      </c>
      <c r="E352" s="255">
        <v>70246</v>
      </c>
      <c r="F352" s="65">
        <v>74295</v>
      </c>
      <c r="G352" s="65">
        <v>74295</v>
      </c>
      <c r="H352" s="290">
        <f t="shared" si="11"/>
        <v>100</v>
      </c>
      <c r="I352" s="290">
        <f t="shared" si="12"/>
        <v>105.76402926857045</v>
      </c>
      <c r="J352" s="65">
        <v>1917</v>
      </c>
    </row>
    <row r="353" spans="1:10" ht="15" customHeight="1">
      <c r="A353" s="10"/>
      <c r="B353" s="11"/>
      <c r="C353" s="18">
        <v>4040</v>
      </c>
      <c r="D353" s="13" t="s">
        <v>111</v>
      </c>
      <c r="E353" s="255">
        <v>5604</v>
      </c>
      <c r="F353" s="65">
        <v>5925</v>
      </c>
      <c r="G353" s="65">
        <v>5925</v>
      </c>
      <c r="H353" s="290">
        <f t="shared" si="11"/>
        <v>100</v>
      </c>
      <c r="I353" s="290">
        <f t="shared" si="12"/>
        <v>105.72805139186296</v>
      </c>
      <c r="J353" s="65">
        <v>6262</v>
      </c>
    </row>
    <row r="354" spans="1:10" ht="15" customHeight="1">
      <c r="A354" s="10"/>
      <c r="B354" s="11"/>
      <c r="C354" s="18">
        <v>4110</v>
      </c>
      <c r="D354" s="13" t="s">
        <v>29</v>
      </c>
      <c r="E354" s="255">
        <v>12659</v>
      </c>
      <c r="F354" s="65">
        <v>13972</v>
      </c>
      <c r="G354" s="65">
        <v>13972</v>
      </c>
      <c r="H354" s="290">
        <f t="shared" si="11"/>
        <v>100</v>
      </c>
      <c r="I354" s="290">
        <f t="shared" si="12"/>
        <v>110.37206730389445</v>
      </c>
      <c r="J354" s="65">
        <v>2193</v>
      </c>
    </row>
    <row r="355" spans="1:10" ht="15" customHeight="1">
      <c r="A355" s="10"/>
      <c r="B355" s="11"/>
      <c r="C355" s="18">
        <v>4120</v>
      </c>
      <c r="D355" s="13" t="s">
        <v>27</v>
      </c>
      <c r="E355" s="255">
        <v>1848</v>
      </c>
      <c r="F355" s="65">
        <v>1961</v>
      </c>
      <c r="G355" s="65">
        <v>1960</v>
      </c>
      <c r="H355" s="290">
        <f t="shared" si="11"/>
        <v>99.94900560938297</v>
      </c>
      <c r="I355" s="290">
        <f t="shared" si="12"/>
        <v>106.06060606060606</v>
      </c>
      <c r="J355" s="65">
        <v>308</v>
      </c>
    </row>
    <row r="356" spans="1:10" ht="15" customHeight="1">
      <c r="A356" s="10"/>
      <c r="B356" s="11"/>
      <c r="C356" s="18">
        <v>4210</v>
      </c>
      <c r="D356" s="13" t="s">
        <v>104</v>
      </c>
      <c r="E356" s="255">
        <v>2560</v>
      </c>
      <c r="F356" s="65">
        <v>2960</v>
      </c>
      <c r="G356" s="65">
        <v>2922</v>
      </c>
      <c r="H356" s="290">
        <f t="shared" si="11"/>
        <v>98.71621621621621</v>
      </c>
      <c r="I356" s="290">
        <f t="shared" si="12"/>
        <v>114.140625</v>
      </c>
      <c r="J356" s="65"/>
    </row>
    <row r="357" spans="1:10" ht="15" customHeight="1">
      <c r="A357" s="10"/>
      <c r="B357" s="11"/>
      <c r="C357" s="18">
        <v>4260</v>
      </c>
      <c r="D357" s="13" t="s">
        <v>112</v>
      </c>
      <c r="E357" s="255">
        <v>10800</v>
      </c>
      <c r="F357" s="65">
        <v>5804</v>
      </c>
      <c r="G357" s="65">
        <v>5804</v>
      </c>
      <c r="H357" s="290">
        <f t="shared" si="11"/>
        <v>100</v>
      </c>
      <c r="I357" s="290">
        <f t="shared" si="12"/>
        <v>53.74074074074075</v>
      </c>
      <c r="J357" s="65"/>
    </row>
    <row r="358" spans="1:10" ht="15" customHeight="1" thickBot="1">
      <c r="A358" s="10"/>
      <c r="B358" s="17"/>
      <c r="C358" s="37">
        <v>4440</v>
      </c>
      <c r="D358" s="42" t="s">
        <v>28</v>
      </c>
      <c r="E358" s="258">
        <v>2706</v>
      </c>
      <c r="F358" s="69">
        <v>2783</v>
      </c>
      <c r="G358" s="69">
        <v>2783</v>
      </c>
      <c r="H358" s="346">
        <f t="shared" si="11"/>
        <v>100</v>
      </c>
      <c r="I358" s="290">
        <f t="shared" si="12"/>
        <v>102.84552845528457</v>
      </c>
      <c r="J358" s="357"/>
    </row>
    <row r="359" spans="1:10" ht="15" customHeight="1" thickBot="1">
      <c r="A359" s="341">
        <v>854</v>
      </c>
      <c r="B359" s="316"/>
      <c r="C359" s="315"/>
      <c r="D359" s="221" t="s">
        <v>72</v>
      </c>
      <c r="E359" s="222">
        <f>SUM(E360+E362+E364)</f>
        <v>19863</v>
      </c>
      <c r="F359" s="222">
        <f>SUM(F360)</f>
        <v>6971</v>
      </c>
      <c r="G359" s="222">
        <f>SUM(G360)</f>
        <v>6971</v>
      </c>
      <c r="H359" s="280">
        <f t="shared" si="11"/>
        <v>100</v>
      </c>
      <c r="I359" s="314">
        <f t="shared" si="12"/>
        <v>35.095403514071386</v>
      </c>
      <c r="J359" s="342"/>
    </row>
    <row r="360" spans="1:10" ht="15" customHeight="1">
      <c r="A360" s="33"/>
      <c r="B360" s="34">
        <v>85415</v>
      </c>
      <c r="C360" s="70"/>
      <c r="D360" s="71" t="s">
        <v>132</v>
      </c>
      <c r="E360" s="72">
        <f>SUM(E361)</f>
        <v>7016</v>
      </c>
      <c r="F360" s="72">
        <f>SUM(F361)</f>
        <v>6971</v>
      </c>
      <c r="G360" s="72">
        <f>SUM(G361)</f>
        <v>6971</v>
      </c>
      <c r="H360" s="385">
        <f t="shared" si="11"/>
        <v>100</v>
      </c>
      <c r="I360" s="293">
        <f t="shared" si="12"/>
        <v>99.35860889395667</v>
      </c>
      <c r="J360" s="3"/>
    </row>
    <row r="361" spans="1:10" ht="15" customHeight="1">
      <c r="A361" s="10"/>
      <c r="B361" s="11"/>
      <c r="C361" s="26">
        <v>3240</v>
      </c>
      <c r="D361" s="47" t="s">
        <v>126</v>
      </c>
      <c r="E361" s="65">
        <v>7016</v>
      </c>
      <c r="F361" s="65">
        <v>6971</v>
      </c>
      <c r="G361" s="65">
        <v>6971</v>
      </c>
      <c r="H361" s="291">
        <f t="shared" si="11"/>
        <v>100</v>
      </c>
      <c r="I361" s="290">
        <f t="shared" si="12"/>
        <v>99.35860889395667</v>
      </c>
      <c r="J361" s="1"/>
    </row>
    <row r="362" spans="1:10" ht="15" customHeight="1">
      <c r="A362" s="10"/>
      <c r="B362" s="20">
        <v>85446</v>
      </c>
      <c r="C362" s="28"/>
      <c r="D362" s="77" t="s">
        <v>284</v>
      </c>
      <c r="E362" s="67">
        <f>SUM(E363)</f>
        <v>725</v>
      </c>
      <c r="F362" s="67"/>
      <c r="G362" s="67"/>
      <c r="H362" s="336"/>
      <c r="I362" s="294"/>
      <c r="J362" s="5"/>
    </row>
    <row r="363" spans="1:10" ht="15" customHeight="1">
      <c r="A363" s="10"/>
      <c r="B363" s="11"/>
      <c r="C363" s="26">
        <v>4300</v>
      </c>
      <c r="D363" s="42" t="s">
        <v>106</v>
      </c>
      <c r="E363" s="65">
        <v>725</v>
      </c>
      <c r="F363" s="65"/>
      <c r="G363" s="65"/>
      <c r="H363" s="291"/>
      <c r="I363" s="290"/>
      <c r="J363" s="1"/>
    </row>
    <row r="364" spans="1:10" ht="15" customHeight="1">
      <c r="A364" s="10"/>
      <c r="B364" s="20">
        <v>85495</v>
      </c>
      <c r="C364" s="28"/>
      <c r="D364" s="77" t="s">
        <v>3</v>
      </c>
      <c r="E364" s="67">
        <f>SUM(E365)</f>
        <v>12122</v>
      </c>
      <c r="F364" s="67"/>
      <c r="G364" s="67"/>
      <c r="H364" s="262"/>
      <c r="I364" s="294">
        <f t="shared" si="12"/>
        <v>0</v>
      </c>
      <c r="J364" s="1"/>
    </row>
    <row r="365" spans="1:10" ht="15" customHeight="1" thickBot="1">
      <c r="A365" s="16"/>
      <c r="B365" s="17"/>
      <c r="C365" s="24">
        <v>4440</v>
      </c>
      <c r="D365" s="42" t="s">
        <v>28</v>
      </c>
      <c r="E365" s="69">
        <v>12122</v>
      </c>
      <c r="F365" s="69"/>
      <c r="G365" s="69"/>
      <c r="H365" s="263"/>
      <c r="I365" s="291">
        <f t="shared" si="12"/>
        <v>0</v>
      </c>
      <c r="J365" s="340"/>
    </row>
    <row r="366" spans="1:10" ht="31.5" customHeight="1" thickBot="1">
      <c r="A366" s="219">
        <v>900</v>
      </c>
      <c r="B366" s="220"/>
      <c r="C366" s="223"/>
      <c r="D366" s="227" t="s">
        <v>94</v>
      </c>
      <c r="E366" s="222">
        <f>SUM(E367+E369+E376+E380+E387)</f>
        <v>2633726</v>
      </c>
      <c r="F366" s="222">
        <f>SUM(F367+F369+F376+F380+F387)</f>
        <v>3253646</v>
      </c>
      <c r="G366" s="222">
        <f>SUM(G367+G369+G376+G380+G387)</f>
        <v>2814363</v>
      </c>
      <c r="H366" s="314">
        <f t="shared" si="11"/>
        <v>86.49874632950235</v>
      </c>
      <c r="I366" s="314">
        <f t="shared" si="12"/>
        <v>106.85861019711238</v>
      </c>
      <c r="J366" s="222">
        <f>SUM(J367+J369+J376+J380+J387)</f>
        <v>270524</v>
      </c>
    </row>
    <row r="367" spans="1:10" ht="15" customHeight="1">
      <c r="A367" s="39"/>
      <c r="B367" s="34">
        <v>90001</v>
      </c>
      <c r="C367" s="40"/>
      <c r="D367" s="36" t="s">
        <v>95</v>
      </c>
      <c r="E367" s="72">
        <f>SUM(E368)</f>
        <v>297651</v>
      </c>
      <c r="F367" s="72">
        <f>SUM(F368)</f>
        <v>184313</v>
      </c>
      <c r="G367" s="72">
        <f>SUM(G368)</f>
        <v>59600</v>
      </c>
      <c r="H367" s="293">
        <f t="shared" si="11"/>
        <v>32.33629749393695</v>
      </c>
      <c r="I367" s="293">
        <f t="shared" si="12"/>
        <v>20.023450282377684</v>
      </c>
      <c r="J367" s="72">
        <f>SUM(J368)</f>
        <v>161774</v>
      </c>
    </row>
    <row r="368" spans="1:10" ht="15" customHeight="1">
      <c r="A368" s="10"/>
      <c r="B368" s="11"/>
      <c r="C368" s="18">
        <v>6050</v>
      </c>
      <c r="D368" s="12" t="s">
        <v>124</v>
      </c>
      <c r="E368" s="297">
        <v>297651</v>
      </c>
      <c r="F368" s="65">
        <v>184313</v>
      </c>
      <c r="G368" s="65">
        <v>59600</v>
      </c>
      <c r="H368" s="290">
        <f t="shared" si="11"/>
        <v>32.33629749393695</v>
      </c>
      <c r="I368" s="290">
        <f aca="true" t="shared" si="13" ref="I368:I435">(G368/E368)*100</f>
        <v>20.023450282377684</v>
      </c>
      <c r="J368" s="442">
        <v>161774</v>
      </c>
    </row>
    <row r="369" spans="1:10" ht="15" customHeight="1">
      <c r="A369" s="10"/>
      <c r="B369" s="20">
        <v>90003</v>
      </c>
      <c r="C369" s="22"/>
      <c r="D369" s="23" t="s">
        <v>96</v>
      </c>
      <c r="E369" s="67">
        <f>SUM(E370:E375)</f>
        <v>453705</v>
      </c>
      <c r="F369" s="67">
        <f>SUM(F370:F375)</f>
        <v>735864</v>
      </c>
      <c r="G369" s="67">
        <f>SUM(G370:G375)</f>
        <v>674462</v>
      </c>
      <c r="H369" s="294">
        <f t="shared" si="11"/>
        <v>91.65579509257145</v>
      </c>
      <c r="I369" s="294">
        <f t="shared" si="13"/>
        <v>148.65650587937097</v>
      </c>
      <c r="J369" s="67">
        <f>SUM(J370:J375)</f>
        <v>50802</v>
      </c>
    </row>
    <row r="370" spans="1:10" ht="15" customHeight="1">
      <c r="A370" s="10"/>
      <c r="B370" s="20"/>
      <c r="C370" s="18">
        <v>3020</v>
      </c>
      <c r="D370" s="13" t="s">
        <v>113</v>
      </c>
      <c r="E370" s="255">
        <v>2269</v>
      </c>
      <c r="F370" s="65">
        <v>4000</v>
      </c>
      <c r="G370" s="65">
        <v>3750</v>
      </c>
      <c r="H370" s="290">
        <f t="shared" si="11"/>
        <v>93.75</v>
      </c>
      <c r="I370" s="290">
        <f t="shared" si="13"/>
        <v>165.27104451300133</v>
      </c>
      <c r="J370" s="1"/>
    </row>
    <row r="371" spans="1:10" ht="15" customHeight="1">
      <c r="A371" s="10"/>
      <c r="B371" s="11"/>
      <c r="C371" s="18">
        <v>4010</v>
      </c>
      <c r="D371" s="13" t="s">
        <v>108</v>
      </c>
      <c r="E371" s="255">
        <v>201848</v>
      </c>
      <c r="F371" s="65">
        <v>356659</v>
      </c>
      <c r="G371" s="65">
        <v>348153</v>
      </c>
      <c r="H371" s="290">
        <f t="shared" si="11"/>
        <v>97.61508892247217</v>
      </c>
      <c r="I371" s="290">
        <f t="shared" si="13"/>
        <v>172.48275930403076</v>
      </c>
      <c r="J371" s="65">
        <v>994</v>
      </c>
    </row>
    <row r="372" spans="1:10" ht="15" customHeight="1">
      <c r="A372" s="10"/>
      <c r="B372" s="11"/>
      <c r="C372" s="18">
        <v>4110</v>
      </c>
      <c r="D372" s="13" t="s">
        <v>29</v>
      </c>
      <c r="E372" s="255">
        <v>35118</v>
      </c>
      <c r="F372" s="65">
        <v>78835</v>
      </c>
      <c r="G372" s="65">
        <v>77812</v>
      </c>
      <c r="H372" s="290">
        <f t="shared" si="11"/>
        <v>98.70235301579248</v>
      </c>
      <c r="I372" s="290">
        <f t="shared" si="13"/>
        <v>221.57298251608864</v>
      </c>
      <c r="J372" s="65">
        <v>24745</v>
      </c>
    </row>
    <row r="373" spans="1:10" ht="15" customHeight="1">
      <c r="A373" s="10"/>
      <c r="B373" s="11"/>
      <c r="C373" s="18">
        <v>4120</v>
      </c>
      <c r="D373" s="13" t="s">
        <v>27</v>
      </c>
      <c r="E373" s="255">
        <v>3673</v>
      </c>
      <c r="F373" s="65">
        <v>8000</v>
      </c>
      <c r="G373" s="65">
        <v>7572</v>
      </c>
      <c r="H373" s="290">
        <f t="shared" si="11"/>
        <v>94.65</v>
      </c>
      <c r="I373" s="290">
        <f t="shared" si="13"/>
        <v>206.15300843996732</v>
      </c>
      <c r="J373" s="65">
        <v>1492</v>
      </c>
    </row>
    <row r="374" spans="1:10" ht="15" customHeight="1">
      <c r="A374" s="10"/>
      <c r="B374" s="11"/>
      <c r="C374" s="18">
        <v>4210</v>
      </c>
      <c r="D374" s="13" t="s">
        <v>104</v>
      </c>
      <c r="E374" s="255">
        <v>109807</v>
      </c>
      <c r="F374" s="65">
        <v>90000</v>
      </c>
      <c r="G374" s="65">
        <v>85932</v>
      </c>
      <c r="H374" s="290">
        <f t="shared" si="11"/>
        <v>95.48</v>
      </c>
      <c r="I374" s="290">
        <f t="shared" si="13"/>
        <v>78.2573060005282</v>
      </c>
      <c r="J374" s="65"/>
    </row>
    <row r="375" spans="1:10" ht="15" customHeight="1">
      <c r="A375" s="10"/>
      <c r="B375" s="11"/>
      <c r="C375" s="18">
        <v>4300</v>
      </c>
      <c r="D375" s="13" t="s">
        <v>106</v>
      </c>
      <c r="E375" s="255">
        <v>100990</v>
      </c>
      <c r="F375" s="65">
        <v>198370</v>
      </c>
      <c r="G375" s="65">
        <v>151243</v>
      </c>
      <c r="H375" s="290">
        <f t="shared" si="11"/>
        <v>76.24287946766144</v>
      </c>
      <c r="I375" s="290">
        <f t="shared" si="13"/>
        <v>149.7603723140905</v>
      </c>
      <c r="J375" s="65">
        <v>23571</v>
      </c>
    </row>
    <row r="376" spans="1:10" ht="15" customHeight="1">
      <c r="A376" s="10"/>
      <c r="B376" s="20">
        <v>90004</v>
      </c>
      <c r="C376" s="22"/>
      <c r="D376" s="23" t="s">
        <v>97</v>
      </c>
      <c r="E376" s="67">
        <f>SUM(E377:E378)</f>
        <v>45883</v>
      </c>
      <c r="F376" s="67">
        <f>SUM(F377:F379)</f>
        <v>66740</v>
      </c>
      <c r="G376" s="67">
        <f>SUM(G377:G379)</f>
        <v>63849</v>
      </c>
      <c r="H376" s="294">
        <f t="shared" si="11"/>
        <v>95.66826490860055</v>
      </c>
      <c r="I376" s="294">
        <f t="shared" si="13"/>
        <v>139.1561144650524</v>
      </c>
      <c r="J376" s="67">
        <f>SUM(J377:J378)</f>
        <v>0</v>
      </c>
    </row>
    <row r="377" spans="1:10" ht="15" customHeight="1">
      <c r="A377" s="10"/>
      <c r="B377" s="11"/>
      <c r="C377" s="18">
        <v>4210</v>
      </c>
      <c r="D377" s="13" t="s">
        <v>104</v>
      </c>
      <c r="E377" s="255">
        <v>14734</v>
      </c>
      <c r="F377" s="65">
        <v>29500</v>
      </c>
      <c r="G377" s="65">
        <v>26983</v>
      </c>
      <c r="H377" s="290">
        <f t="shared" si="11"/>
        <v>91.4677966101695</v>
      </c>
      <c r="I377" s="290">
        <f t="shared" si="13"/>
        <v>183.13424731912585</v>
      </c>
      <c r="J377" s="65"/>
    </row>
    <row r="378" spans="1:10" ht="15" customHeight="1">
      <c r="A378" s="10"/>
      <c r="B378" s="11"/>
      <c r="C378" s="18">
        <v>4300</v>
      </c>
      <c r="D378" s="13" t="s">
        <v>106</v>
      </c>
      <c r="E378" s="255">
        <v>31149</v>
      </c>
      <c r="F378" s="65">
        <v>20500</v>
      </c>
      <c r="G378" s="65">
        <v>20126</v>
      </c>
      <c r="H378" s="290">
        <f aca="true" t="shared" si="14" ref="H378:H435">(G378/F378)*100</f>
        <v>98.17560975609756</v>
      </c>
      <c r="I378" s="290">
        <f t="shared" si="13"/>
        <v>64.61202606825259</v>
      </c>
      <c r="J378" s="65"/>
    </row>
    <row r="379" spans="1:10" ht="15" customHeight="1">
      <c r="A379" s="10"/>
      <c r="B379" s="11"/>
      <c r="C379" s="18">
        <v>6060</v>
      </c>
      <c r="D379" s="13" t="s">
        <v>191</v>
      </c>
      <c r="E379" s="255"/>
      <c r="F379" s="65">
        <v>16740</v>
      </c>
      <c r="G379" s="65">
        <v>16740</v>
      </c>
      <c r="H379" s="290">
        <f t="shared" si="14"/>
        <v>100</v>
      </c>
      <c r="I379" s="290"/>
      <c r="J379" s="65"/>
    </row>
    <row r="380" spans="1:10" ht="15" customHeight="1">
      <c r="A380" s="10"/>
      <c r="B380" s="20">
        <v>90015</v>
      </c>
      <c r="C380" s="22"/>
      <c r="D380" s="23" t="s">
        <v>98</v>
      </c>
      <c r="E380" s="67">
        <f>SUM(E381:E386)</f>
        <v>895011</v>
      </c>
      <c r="F380" s="67">
        <f>SUM(F381:F386)</f>
        <v>1088606</v>
      </c>
      <c r="G380" s="67">
        <f>SUM(G381:G386)</f>
        <v>1063399</v>
      </c>
      <c r="H380" s="294">
        <f t="shared" si="14"/>
        <v>97.68446986329306</v>
      </c>
      <c r="I380" s="294">
        <f t="shared" si="13"/>
        <v>118.81407044159234</v>
      </c>
      <c r="J380" s="67">
        <f>SUM(J381:J386)</f>
        <v>12018</v>
      </c>
    </row>
    <row r="381" spans="1:10" ht="15" customHeight="1">
      <c r="A381" s="10"/>
      <c r="B381" s="11"/>
      <c r="C381" s="18">
        <v>4210</v>
      </c>
      <c r="D381" s="13" t="s">
        <v>104</v>
      </c>
      <c r="E381" s="255">
        <v>39011</v>
      </c>
      <c r="F381" s="65">
        <v>70000</v>
      </c>
      <c r="G381" s="65">
        <v>69544</v>
      </c>
      <c r="H381" s="290">
        <f t="shared" si="14"/>
        <v>99.34857142857143</v>
      </c>
      <c r="I381" s="290">
        <f t="shared" si="13"/>
        <v>178.26766809361462</v>
      </c>
      <c r="J381" s="65">
        <v>247</v>
      </c>
    </row>
    <row r="382" spans="1:10" ht="15" customHeight="1">
      <c r="A382" s="10"/>
      <c r="B382" s="11"/>
      <c r="C382" s="18">
        <v>4260</v>
      </c>
      <c r="D382" s="13" t="s">
        <v>112</v>
      </c>
      <c r="E382" s="255">
        <v>704335</v>
      </c>
      <c r="F382" s="65">
        <v>819000</v>
      </c>
      <c r="G382" s="65">
        <v>818883</v>
      </c>
      <c r="H382" s="290">
        <f t="shared" si="14"/>
        <v>99.9857142857143</v>
      </c>
      <c r="I382" s="290">
        <f t="shared" si="13"/>
        <v>116.26328380671129</v>
      </c>
      <c r="J382" s="65">
        <v>2069</v>
      </c>
    </row>
    <row r="383" spans="1:10" ht="15" customHeight="1">
      <c r="A383" s="10"/>
      <c r="B383" s="11"/>
      <c r="C383" s="18">
        <v>4270</v>
      </c>
      <c r="D383" s="13" t="s">
        <v>109</v>
      </c>
      <c r="E383" s="255">
        <v>113355</v>
      </c>
      <c r="F383" s="65">
        <v>132200</v>
      </c>
      <c r="G383" s="65">
        <v>132123</v>
      </c>
      <c r="H383" s="290">
        <f t="shared" si="14"/>
        <v>99.94175491679273</v>
      </c>
      <c r="I383" s="290">
        <f t="shared" si="13"/>
        <v>116.55683472277359</v>
      </c>
      <c r="J383" s="65">
        <v>9702</v>
      </c>
    </row>
    <row r="384" spans="1:10" ht="15" customHeight="1">
      <c r="A384" s="10"/>
      <c r="B384" s="11"/>
      <c r="C384" s="18">
        <v>4300</v>
      </c>
      <c r="D384" s="13" t="s">
        <v>106</v>
      </c>
      <c r="E384" s="255">
        <v>175</v>
      </c>
      <c r="F384" s="65">
        <v>400</v>
      </c>
      <c r="G384" s="65">
        <v>399</v>
      </c>
      <c r="H384" s="290">
        <f t="shared" si="14"/>
        <v>99.75</v>
      </c>
      <c r="I384" s="290">
        <f t="shared" si="13"/>
        <v>227.99999999999997</v>
      </c>
      <c r="J384" s="65"/>
    </row>
    <row r="385" spans="1:10" ht="15" customHeight="1">
      <c r="A385" s="10"/>
      <c r="B385" s="11"/>
      <c r="C385" s="18">
        <v>4580</v>
      </c>
      <c r="D385" s="13" t="s">
        <v>68</v>
      </c>
      <c r="E385" s="255"/>
      <c r="F385" s="65">
        <v>6</v>
      </c>
      <c r="G385" s="65">
        <v>6</v>
      </c>
      <c r="H385" s="290">
        <f t="shared" si="14"/>
        <v>100</v>
      </c>
      <c r="I385" s="290"/>
      <c r="J385" s="65"/>
    </row>
    <row r="386" spans="1:10" ht="15" customHeight="1">
      <c r="A386" s="10"/>
      <c r="B386" s="11"/>
      <c r="C386" s="18">
        <v>6050</v>
      </c>
      <c r="D386" s="13" t="s">
        <v>124</v>
      </c>
      <c r="E386" s="255">
        <v>38135</v>
      </c>
      <c r="F386" s="65">
        <v>67000</v>
      </c>
      <c r="G386" s="65">
        <v>42444</v>
      </c>
      <c r="H386" s="290">
        <f t="shared" si="14"/>
        <v>63.34925373134328</v>
      </c>
      <c r="I386" s="290">
        <f t="shared" si="13"/>
        <v>111.29933132293168</v>
      </c>
      <c r="J386" s="65"/>
    </row>
    <row r="387" spans="1:10" ht="15" customHeight="1">
      <c r="A387" s="10"/>
      <c r="B387" s="20">
        <v>90095</v>
      </c>
      <c r="C387" s="22"/>
      <c r="D387" s="23" t="s">
        <v>3</v>
      </c>
      <c r="E387" s="67">
        <f>SUM(E388:E402)</f>
        <v>941476</v>
      </c>
      <c r="F387" s="67">
        <f>SUM(F388:F402)</f>
        <v>1178123</v>
      </c>
      <c r="G387" s="67">
        <f>SUM(G388:G402)</f>
        <v>953053</v>
      </c>
      <c r="H387" s="294">
        <f t="shared" si="14"/>
        <v>80.89588268797061</v>
      </c>
      <c r="I387" s="294">
        <f t="shared" si="13"/>
        <v>101.22966490914267</v>
      </c>
      <c r="J387" s="67">
        <f>SUM(J388:J401)</f>
        <v>45930</v>
      </c>
    </row>
    <row r="388" spans="1:10" ht="15" customHeight="1">
      <c r="A388" s="10"/>
      <c r="B388" s="11"/>
      <c r="C388" s="18">
        <v>3020</v>
      </c>
      <c r="D388" s="13" t="s">
        <v>113</v>
      </c>
      <c r="E388" s="255">
        <v>1416</v>
      </c>
      <c r="F388" s="65">
        <v>3000</v>
      </c>
      <c r="G388" s="65">
        <v>163</v>
      </c>
      <c r="H388" s="290">
        <f t="shared" si="14"/>
        <v>5.433333333333333</v>
      </c>
      <c r="I388" s="290">
        <f t="shared" si="13"/>
        <v>11.511299435028247</v>
      </c>
      <c r="J388" s="65"/>
    </row>
    <row r="389" spans="1:10" ht="15" customHeight="1">
      <c r="A389" s="10"/>
      <c r="B389" s="11"/>
      <c r="C389" s="18">
        <v>4010</v>
      </c>
      <c r="D389" s="13" t="s">
        <v>108</v>
      </c>
      <c r="E389" s="255">
        <v>70844</v>
      </c>
      <c r="F389" s="65">
        <v>55385</v>
      </c>
      <c r="G389" s="65">
        <v>38683</v>
      </c>
      <c r="H389" s="290">
        <f t="shared" si="14"/>
        <v>69.8438205290241</v>
      </c>
      <c r="I389" s="290">
        <f t="shared" si="13"/>
        <v>54.60307153746259</v>
      </c>
      <c r="J389" s="65">
        <v>1489</v>
      </c>
    </row>
    <row r="390" spans="1:10" ht="15" customHeight="1">
      <c r="A390" s="10"/>
      <c r="B390" s="11"/>
      <c r="C390" s="18">
        <v>4110</v>
      </c>
      <c r="D390" s="13" t="s">
        <v>29</v>
      </c>
      <c r="E390" s="255">
        <v>13666</v>
      </c>
      <c r="F390" s="65">
        <v>9534</v>
      </c>
      <c r="G390" s="65">
        <v>7338</v>
      </c>
      <c r="H390" s="290">
        <f t="shared" si="14"/>
        <v>76.96664568911264</v>
      </c>
      <c r="I390" s="290">
        <f t="shared" si="13"/>
        <v>53.6953022098639</v>
      </c>
      <c r="J390" s="65">
        <v>960</v>
      </c>
    </row>
    <row r="391" spans="1:10" ht="15" customHeight="1">
      <c r="A391" s="10"/>
      <c r="B391" s="11"/>
      <c r="C391" s="18">
        <v>4120</v>
      </c>
      <c r="D391" s="13" t="s">
        <v>27</v>
      </c>
      <c r="E391" s="255">
        <v>1949</v>
      </c>
      <c r="F391" s="65">
        <v>1024</v>
      </c>
      <c r="G391" s="65">
        <v>670</v>
      </c>
      <c r="H391" s="290">
        <f t="shared" si="14"/>
        <v>65.4296875</v>
      </c>
      <c r="I391" s="290">
        <f t="shared" si="13"/>
        <v>34.376603386351974</v>
      </c>
      <c r="J391" s="65">
        <v>137</v>
      </c>
    </row>
    <row r="392" spans="1:10" ht="15" customHeight="1">
      <c r="A392" s="10"/>
      <c r="B392" s="11"/>
      <c r="C392" s="18">
        <v>4210</v>
      </c>
      <c r="D392" s="13" t="s">
        <v>104</v>
      </c>
      <c r="E392" s="255">
        <v>119151</v>
      </c>
      <c r="F392" s="65">
        <v>135331</v>
      </c>
      <c r="G392" s="65">
        <v>135287</v>
      </c>
      <c r="H392" s="290">
        <f t="shared" si="14"/>
        <v>99.96748712416223</v>
      </c>
      <c r="I392" s="290">
        <f t="shared" si="13"/>
        <v>113.5424797106193</v>
      </c>
      <c r="J392" s="65">
        <v>1539</v>
      </c>
    </row>
    <row r="393" spans="1:10" ht="15" customHeight="1">
      <c r="A393" s="10"/>
      <c r="B393" s="11"/>
      <c r="C393" s="18">
        <v>4260</v>
      </c>
      <c r="D393" s="13" t="s">
        <v>112</v>
      </c>
      <c r="E393" s="255">
        <v>60129</v>
      </c>
      <c r="F393" s="65">
        <v>44021</v>
      </c>
      <c r="G393" s="65">
        <v>43504</v>
      </c>
      <c r="H393" s="290">
        <f t="shared" si="14"/>
        <v>98.82556052792985</v>
      </c>
      <c r="I393" s="290">
        <f t="shared" si="13"/>
        <v>72.35111177634752</v>
      </c>
      <c r="J393" s="65">
        <v>384</v>
      </c>
    </row>
    <row r="394" spans="1:10" ht="15" customHeight="1">
      <c r="A394" s="10"/>
      <c r="B394" s="11"/>
      <c r="C394" s="18">
        <v>4270</v>
      </c>
      <c r="D394" s="13" t="s">
        <v>109</v>
      </c>
      <c r="E394" s="255">
        <v>70359</v>
      </c>
      <c r="F394" s="65">
        <v>281229</v>
      </c>
      <c r="G394" s="65">
        <v>281114</v>
      </c>
      <c r="H394" s="290">
        <f t="shared" si="14"/>
        <v>99.95910805784611</v>
      </c>
      <c r="I394" s="290">
        <f t="shared" si="13"/>
        <v>399.54234710555863</v>
      </c>
      <c r="J394" s="65">
        <v>18881</v>
      </c>
    </row>
    <row r="395" spans="1:10" ht="15" customHeight="1">
      <c r="A395" s="10"/>
      <c r="B395" s="11"/>
      <c r="C395" s="18">
        <v>4300</v>
      </c>
      <c r="D395" s="13" t="s">
        <v>106</v>
      </c>
      <c r="E395" s="255">
        <v>256584</v>
      </c>
      <c r="F395" s="65">
        <v>327569</v>
      </c>
      <c r="G395" s="65">
        <v>231851</v>
      </c>
      <c r="H395" s="290">
        <f t="shared" si="14"/>
        <v>70.77928619619072</v>
      </c>
      <c r="I395" s="290">
        <f t="shared" si="13"/>
        <v>90.36066161568921</v>
      </c>
      <c r="J395" s="65">
        <v>22540</v>
      </c>
    </row>
    <row r="396" spans="1:10" ht="15" customHeight="1">
      <c r="A396" s="10"/>
      <c r="B396" s="11"/>
      <c r="C396" s="18">
        <v>4410</v>
      </c>
      <c r="D396" s="13" t="s">
        <v>20</v>
      </c>
      <c r="E396" s="255">
        <v>1324</v>
      </c>
      <c r="F396" s="65">
        <v>2050</v>
      </c>
      <c r="G396" s="65">
        <v>2043</v>
      </c>
      <c r="H396" s="290">
        <f t="shared" si="14"/>
        <v>99.65853658536585</v>
      </c>
      <c r="I396" s="290">
        <f t="shared" si="13"/>
        <v>154.3051359516616</v>
      </c>
      <c r="J396" s="65"/>
    </row>
    <row r="397" spans="1:10" ht="15" customHeight="1">
      <c r="A397" s="10"/>
      <c r="B397" s="11"/>
      <c r="C397" s="18">
        <v>4430</v>
      </c>
      <c r="D397" s="13" t="s">
        <v>21</v>
      </c>
      <c r="E397" s="255">
        <v>10663</v>
      </c>
      <c r="F397" s="65">
        <v>15000</v>
      </c>
      <c r="G397" s="65">
        <v>9585</v>
      </c>
      <c r="H397" s="290">
        <f t="shared" si="14"/>
        <v>63.9</v>
      </c>
      <c r="I397" s="290">
        <f t="shared" si="13"/>
        <v>89.8902747819563</v>
      </c>
      <c r="J397" s="65"/>
    </row>
    <row r="398" spans="1:11" ht="15" customHeight="1">
      <c r="A398" s="10"/>
      <c r="B398" s="11"/>
      <c r="C398" s="18">
        <v>4580</v>
      </c>
      <c r="D398" s="13" t="s">
        <v>68</v>
      </c>
      <c r="E398" s="255">
        <v>5</v>
      </c>
      <c r="F398" s="65">
        <v>63</v>
      </c>
      <c r="G398" s="65">
        <v>63</v>
      </c>
      <c r="H398" s="290">
        <f t="shared" si="14"/>
        <v>100</v>
      </c>
      <c r="I398" s="290">
        <f t="shared" si="13"/>
        <v>1260</v>
      </c>
      <c r="J398" s="65"/>
      <c r="K398" t="s">
        <v>22</v>
      </c>
    </row>
    <row r="399" spans="1:10" ht="15" customHeight="1">
      <c r="A399" s="10"/>
      <c r="B399" s="11"/>
      <c r="C399" s="18">
        <v>4590</v>
      </c>
      <c r="D399" s="13" t="s">
        <v>188</v>
      </c>
      <c r="E399" s="255">
        <v>1480</v>
      </c>
      <c r="F399" s="65"/>
      <c r="G399" s="65"/>
      <c r="H399" s="290"/>
      <c r="I399" s="290">
        <f t="shared" si="13"/>
        <v>0</v>
      </c>
      <c r="J399" s="65"/>
    </row>
    <row r="400" spans="1:10" ht="22.5" customHeight="1">
      <c r="A400" s="10"/>
      <c r="B400" s="11"/>
      <c r="C400" s="18">
        <v>6010</v>
      </c>
      <c r="D400" s="12" t="s">
        <v>331</v>
      </c>
      <c r="E400" s="255">
        <v>197</v>
      </c>
      <c r="F400" s="65"/>
      <c r="G400" s="65"/>
      <c r="H400" s="290"/>
      <c r="I400" s="290">
        <f t="shared" si="13"/>
        <v>0</v>
      </c>
      <c r="J400" s="65"/>
    </row>
    <row r="401" spans="1:10" ht="15" customHeight="1">
      <c r="A401" s="10"/>
      <c r="B401" s="11"/>
      <c r="C401" s="18">
        <v>6050</v>
      </c>
      <c r="D401" s="13" t="s">
        <v>103</v>
      </c>
      <c r="E401" s="255">
        <v>294135</v>
      </c>
      <c r="F401" s="65">
        <v>290000</v>
      </c>
      <c r="G401" s="65">
        <v>188836</v>
      </c>
      <c r="H401" s="290">
        <f t="shared" si="14"/>
        <v>65.11586206896551</v>
      </c>
      <c r="I401" s="290">
        <f t="shared" si="13"/>
        <v>64.20045217332178</v>
      </c>
      <c r="J401" s="65"/>
    </row>
    <row r="402" spans="1:10" ht="15" customHeight="1" thickBot="1">
      <c r="A402" s="301"/>
      <c r="B402" s="302"/>
      <c r="C402" s="303">
        <v>6060</v>
      </c>
      <c r="D402" s="75" t="s">
        <v>191</v>
      </c>
      <c r="E402" s="139">
        <v>39574</v>
      </c>
      <c r="F402" s="82">
        <v>13917</v>
      </c>
      <c r="G402" s="65">
        <v>13916</v>
      </c>
      <c r="H402" s="290">
        <f t="shared" si="14"/>
        <v>99.99281454336423</v>
      </c>
      <c r="I402" s="290">
        <f t="shared" si="13"/>
        <v>35.16450194572194</v>
      </c>
      <c r="J402" s="357"/>
    </row>
    <row r="403" spans="1:10" ht="27.75" customHeight="1" thickBot="1">
      <c r="A403" s="219">
        <v>921</v>
      </c>
      <c r="B403" s="220"/>
      <c r="C403" s="223"/>
      <c r="D403" s="227" t="s">
        <v>99</v>
      </c>
      <c r="E403" s="222">
        <f>SUM(E404+E409+E411+E413)</f>
        <v>1547502</v>
      </c>
      <c r="F403" s="222">
        <f>SUM(F404+F409+F411+F413)</f>
        <v>1741603</v>
      </c>
      <c r="G403" s="222">
        <f>SUM(G404+G409+G411+G413)</f>
        <v>1720675</v>
      </c>
      <c r="H403" s="314">
        <f t="shared" si="14"/>
        <v>98.79834841809529</v>
      </c>
      <c r="I403" s="314">
        <f t="shared" si="13"/>
        <v>111.19048634509035</v>
      </c>
      <c r="J403" s="222">
        <f>SUM(J404+J409+J411+J413)</f>
        <v>10509</v>
      </c>
    </row>
    <row r="404" spans="1:10" ht="13.5" customHeight="1">
      <c r="A404" s="39"/>
      <c r="B404" s="34">
        <v>92109</v>
      </c>
      <c r="C404" s="40"/>
      <c r="D404" s="41" t="s">
        <v>100</v>
      </c>
      <c r="E404" s="72">
        <f>SUM(E405:E408)</f>
        <v>894502</v>
      </c>
      <c r="F404" s="72">
        <f>SUM(F405:F407)</f>
        <v>1080045</v>
      </c>
      <c r="G404" s="72">
        <f>SUM(G405:G408)</f>
        <v>1059117</v>
      </c>
      <c r="H404" s="293">
        <f t="shared" si="14"/>
        <v>98.0623029595989</v>
      </c>
      <c r="I404" s="293">
        <f t="shared" si="13"/>
        <v>118.4029772991005</v>
      </c>
      <c r="J404" s="72">
        <f>SUM(J405:J407)</f>
        <v>10509</v>
      </c>
    </row>
    <row r="405" spans="1:10" ht="13.5" customHeight="1">
      <c r="A405" s="10"/>
      <c r="B405" s="11"/>
      <c r="C405" s="18">
        <v>2550</v>
      </c>
      <c r="D405" s="13" t="s">
        <v>332</v>
      </c>
      <c r="E405" s="255">
        <v>832100</v>
      </c>
      <c r="F405" s="65">
        <v>1016800</v>
      </c>
      <c r="G405" s="65">
        <v>1016800</v>
      </c>
      <c r="H405" s="290">
        <f t="shared" si="14"/>
        <v>100</v>
      </c>
      <c r="I405" s="290">
        <f t="shared" si="13"/>
        <v>122.19685133998317</v>
      </c>
      <c r="J405" s="65"/>
    </row>
    <row r="406" spans="1:10" ht="13.5" customHeight="1">
      <c r="A406" s="10"/>
      <c r="B406" s="11"/>
      <c r="C406" s="26">
        <v>4210</v>
      </c>
      <c r="D406" s="13" t="s">
        <v>104</v>
      </c>
      <c r="E406" s="255">
        <v>27062</v>
      </c>
      <c r="F406" s="65">
        <v>10532</v>
      </c>
      <c r="G406" s="65">
        <v>7525</v>
      </c>
      <c r="H406" s="290">
        <f t="shared" si="14"/>
        <v>71.44891758450437</v>
      </c>
      <c r="I406" s="290">
        <f t="shared" si="13"/>
        <v>27.806518365235384</v>
      </c>
      <c r="J406" s="65"/>
    </row>
    <row r="407" spans="1:10" ht="13.5" customHeight="1">
      <c r="A407" s="10"/>
      <c r="B407" s="11"/>
      <c r="C407" s="18">
        <v>4270</v>
      </c>
      <c r="D407" s="13" t="s">
        <v>109</v>
      </c>
      <c r="E407" s="255"/>
      <c r="F407" s="65">
        <v>52713</v>
      </c>
      <c r="G407" s="65">
        <v>34792</v>
      </c>
      <c r="H407" s="290">
        <f t="shared" si="14"/>
        <v>66.0026938326409</v>
      </c>
      <c r="I407" s="290"/>
      <c r="J407" s="65">
        <v>10509</v>
      </c>
    </row>
    <row r="408" spans="1:10" ht="13.5" customHeight="1">
      <c r="A408" s="10"/>
      <c r="B408" s="11"/>
      <c r="C408" s="18">
        <v>6050</v>
      </c>
      <c r="D408" s="13" t="s">
        <v>103</v>
      </c>
      <c r="E408" s="255">
        <v>35340</v>
      </c>
      <c r="F408" s="65"/>
      <c r="G408" s="65"/>
      <c r="H408" s="290"/>
      <c r="I408" s="290">
        <f t="shared" si="13"/>
        <v>0</v>
      </c>
      <c r="J408" s="65"/>
    </row>
    <row r="409" spans="1:10" ht="13.5" customHeight="1">
      <c r="A409" s="10"/>
      <c r="B409" s="20">
        <v>92116</v>
      </c>
      <c r="C409" s="22"/>
      <c r="D409" s="23" t="s">
        <v>9</v>
      </c>
      <c r="E409" s="67">
        <f>SUM(E410)</f>
        <v>360700</v>
      </c>
      <c r="F409" s="67">
        <f>SUM(F410)</f>
        <v>384840</v>
      </c>
      <c r="G409" s="67">
        <f>SUM(G410)</f>
        <v>384840</v>
      </c>
      <c r="H409" s="294">
        <f t="shared" si="14"/>
        <v>100</v>
      </c>
      <c r="I409" s="294">
        <f t="shared" si="13"/>
        <v>106.69254227890212</v>
      </c>
      <c r="J409" s="67">
        <f>SUM(J410)</f>
        <v>0</v>
      </c>
    </row>
    <row r="410" spans="1:10" ht="13.5" customHeight="1">
      <c r="A410" s="10"/>
      <c r="B410" s="11"/>
      <c r="C410" s="18">
        <v>2550</v>
      </c>
      <c r="D410" s="13" t="s">
        <v>332</v>
      </c>
      <c r="E410" s="255">
        <v>360700</v>
      </c>
      <c r="F410" s="65">
        <v>384840</v>
      </c>
      <c r="G410" s="65">
        <v>384840</v>
      </c>
      <c r="H410" s="290">
        <f t="shared" si="14"/>
        <v>100</v>
      </c>
      <c r="I410" s="290">
        <f t="shared" si="13"/>
        <v>106.69254227890212</v>
      </c>
      <c r="J410" s="65"/>
    </row>
    <row r="411" spans="1:10" ht="13.5" customHeight="1">
      <c r="A411" s="10"/>
      <c r="B411" s="20">
        <v>92118</v>
      </c>
      <c r="C411" s="22"/>
      <c r="D411" s="23" t="s">
        <v>101</v>
      </c>
      <c r="E411" s="67">
        <f>SUM(E412)</f>
        <v>270000</v>
      </c>
      <c r="F411" s="67">
        <f>SUM(F412)</f>
        <v>267000</v>
      </c>
      <c r="G411" s="67">
        <f>SUM(G412)</f>
        <v>267000</v>
      </c>
      <c r="H411" s="294">
        <f t="shared" si="14"/>
        <v>100</v>
      </c>
      <c r="I411" s="294">
        <f t="shared" si="13"/>
        <v>98.88888888888889</v>
      </c>
      <c r="J411" s="67">
        <f>SUM(J412)</f>
        <v>0</v>
      </c>
    </row>
    <row r="412" spans="1:10" ht="13.5" customHeight="1">
      <c r="A412" s="10"/>
      <c r="B412" s="11"/>
      <c r="C412" s="26">
        <v>2550</v>
      </c>
      <c r="D412" s="47" t="s">
        <v>332</v>
      </c>
      <c r="E412" s="65">
        <v>270000</v>
      </c>
      <c r="F412" s="65">
        <v>267000</v>
      </c>
      <c r="G412" s="65">
        <v>267000</v>
      </c>
      <c r="H412" s="261">
        <f t="shared" si="14"/>
        <v>100</v>
      </c>
      <c r="I412" s="290">
        <f t="shared" si="13"/>
        <v>98.88888888888889</v>
      </c>
      <c r="J412" s="65"/>
    </row>
    <row r="413" spans="1:10" ht="13.5" customHeight="1">
      <c r="A413" s="10"/>
      <c r="B413" s="20">
        <v>92195</v>
      </c>
      <c r="C413" s="28"/>
      <c r="D413" s="77" t="s">
        <v>3</v>
      </c>
      <c r="E413" s="67">
        <f>SUM(E414:E417)</f>
        <v>22300</v>
      </c>
      <c r="F413" s="67">
        <f>SUM(F414:F417)</f>
        <v>9718</v>
      </c>
      <c r="G413" s="67">
        <f>SUM(G414:G417)</f>
        <v>9718</v>
      </c>
      <c r="H413" s="262">
        <f t="shared" si="14"/>
        <v>100</v>
      </c>
      <c r="I413" s="294">
        <f t="shared" si="13"/>
        <v>43.57847533632287</v>
      </c>
      <c r="J413" s="67">
        <f>SUM(J414:J417)</f>
        <v>0</v>
      </c>
    </row>
    <row r="414" spans="1:12" ht="13.5" customHeight="1">
      <c r="A414" s="10"/>
      <c r="B414" s="20"/>
      <c r="C414" s="26">
        <v>2820</v>
      </c>
      <c r="D414" s="47" t="s">
        <v>232</v>
      </c>
      <c r="E414" s="65">
        <v>22300</v>
      </c>
      <c r="F414" s="65">
        <v>6300</v>
      </c>
      <c r="G414" s="65">
        <v>6300</v>
      </c>
      <c r="H414" s="261">
        <f t="shared" si="14"/>
        <v>100</v>
      </c>
      <c r="I414" s="290">
        <f t="shared" si="13"/>
        <v>28.251121076233183</v>
      </c>
      <c r="J414" s="65"/>
      <c r="L414" t="s">
        <v>22</v>
      </c>
    </row>
    <row r="415" spans="1:10" ht="13.5" customHeight="1">
      <c r="A415" s="10"/>
      <c r="B415" s="20"/>
      <c r="C415" s="26">
        <v>3020</v>
      </c>
      <c r="D415" s="13" t="s">
        <v>113</v>
      </c>
      <c r="E415" s="67"/>
      <c r="F415" s="65">
        <v>1192</v>
      </c>
      <c r="G415" s="65">
        <v>1192</v>
      </c>
      <c r="H415" s="261">
        <f t="shared" si="14"/>
        <v>100</v>
      </c>
      <c r="I415" s="290"/>
      <c r="J415" s="65"/>
    </row>
    <row r="416" spans="1:10" ht="13.5" customHeight="1">
      <c r="A416" s="10"/>
      <c r="B416" s="11"/>
      <c r="C416" s="26">
        <v>4210</v>
      </c>
      <c r="D416" s="13" t="s">
        <v>104</v>
      </c>
      <c r="E416" s="65"/>
      <c r="F416" s="65">
        <v>1219</v>
      </c>
      <c r="G416" s="65">
        <v>1219</v>
      </c>
      <c r="H416" s="261">
        <f t="shared" si="14"/>
        <v>100</v>
      </c>
      <c r="I416" s="290"/>
      <c r="J416" s="65"/>
    </row>
    <row r="417" spans="1:10" ht="13.5" customHeight="1" thickBot="1">
      <c r="A417" s="16"/>
      <c r="B417" s="17"/>
      <c r="C417" s="24">
        <v>4300</v>
      </c>
      <c r="D417" s="42" t="s">
        <v>106</v>
      </c>
      <c r="E417" s="69"/>
      <c r="F417" s="69">
        <v>1007</v>
      </c>
      <c r="G417" s="69">
        <v>1007</v>
      </c>
      <c r="H417" s="261">
        <f t="shared" si="14"/>
        <v>100</v>
      </c>
      <c r="I417" s="291"/>
      <c r="J417" s="357"/>
    </row>
    <row r="418" spans="1:10" ht="13.5" customHeight="1" thickBot="1">
      <c r="A418" s="219">
        <v>926</v>
      </c>
      <c r="B418" s="220"/>
      <c r="C418" s="223"/>
      <c r="D418" s="224" t="s">
        <v>14</v>
      </c>
      <c r="E418" s="222">
        <f>SUM(E419+E421+E432)</f>
        <v>8469651</v>
      </c>
      <c r="F418" s="222">
        <f>SUM(F419+F421+F432)</f>
        <v>760806</v>
      </c>
      <c r="G418" s="222">
        <f>SUM(G419+G421+G432)</f>
        <v>747361</v>
      </c>
      <c r="H418" s="314">
        <f t="shared" si="14"/>
        <v>98.23279521980636</v>
      </c>
      <c r="I418" s="314">
        <f t="shared" si="13"/>
        <v>8.82398814307697</v>
      </c>
      <c r="J418" s="222">
        <f>SUM(J419+J421+J432)</f>
        <v>8867</v>
      </c>
    </row>
    <row r="419" spans="1:10" ht="13.5" customHeight="1">
      <c r="A419" s="39"/>
      <c r="B419" s="34">
        <v>92601</v>
      </c>
      <c r="C419" s="40"/>
      <c r="D419" s="41" t="s">
        <v>74</v>
      </c>
      <c r="E419" s="72">
        <f>SUM(E420)</f>
        <v>8057267</v>
      </c>
      <c r="F419" s="72">
        <f>SUM(F420)</f>
        <v>62000</v>
      </c>
      <c r="G419" s="72">
        <f>SUM(G420)</f>
        <v>61288</v>
      </c>
      <c r="H419" s="293">
        <f t="shared" si="14"/>
        <v>98.8516129032258</v>
      </c>
      <c r="I419" s="293">
        <f t="shared" si="13"/>
        <v>0.7606549466463007</v>
      </c>
      <c r="J419" s="72">
        <f>SUM(J420)</f>
        <v>0</v>
      </c>
    </row>
    <row r="420" spans="1:10" ht="13.5" customHeight="1">
      <c r="A420" s="16"/>
      <c r="B420" s="17"/>
      <c r="C420" s="18">
        <v>6050</v>
      </c>
      <c r="D420" s="13" t="s">
        <v>103</v>
      </c>
      <c r="E420" s="255">
        <v>8057267</v>
      </c>
      <c r="F420" s="65">
        <v>62000</v>
      </c>
      <c r="G420" s="65">
        <v>61288</v>
      </c>
      <c r="H420" s="290">
        <f t="shared" si="14"/>
        <v>98.8516129032258</v>
      </c>
      <c r="I420" s="290">
        <f t="shared" si="13"/>
        <v>0.7606549466463007</v>
      </c>
      <c r="J420" s="1"/>
    </row>
    <row r="421" spans="1:10" ht="13.5" customHeight="1">
      <c r="A421" s="10"/>
      <c r="B421" s="20">
        <v>92605</v>
      </c>
      <c r="C421" s="28"/>
      <c r="D421" s="21" t="s">
        <v>102</v>
      </c>
      <c r="E421" s="67">
        <f>SUM(E422:E431)</f>
        <v>389184</v>
      </c>
      <c r="F421" s="67">
        <f>SUM(F422:F431)</f>
        <v>398806</v>
      </c>
      <c r="G421" s="67">
        <f>SUM(G422:G431)</f>
        <v>386073</v>
      </c>
      <c r="H421" s="294">
        <f t="shared" si="14"/>
        <v>96.80721955035781</v>
      </c>
      <c r="I421" s="294">
        <f t="shared" si="13"/>
        <v>99.20063517513566</v>
      </c>
      <c r="J421" s="67">
        <f>SUM(J422:J431)</f>
        <v>8867</v>
      </c>
    </row>
    <row r="422" spans="1:10" ht="13.5" customHeight="1">
      <c r="A422" s="10"/>
      <c r="B422" s="20"/>
      <c r="C422" s="26">
        <v>2820</v>
      </c>
      <c r="D422" s="47" t="s">
        <v>232</v>
      </c>
      <c r="E422" s="297">
        <v>223314</v>
      </c>
      <c r="F422" s="65">
        <v>193100</v>
      </c>
      <c r="G422" s="65">
        <v>189478</v>
      </c>
      <c r="H422" s="290">
        <f t="shared" si="14"/>
        <v>98.1242879337131</v>
      </c>
      <c r="I422" s="290">
        <f t="shared" si="13"/>
        <v>84.84824059396186</v>
      </c>
      <c r="J422" s="65"/>
    </row>
    <row r="423" spans="1:10" ht="13.5" customHeight="1">
      <c r="A423" s="10"/>
      <c r="B423" s="11"/>
      <c r="C423" s="26">
        <v>3020</v>
      </c>
      <c r="D423" s="12" t="s">
        <v>113</v>
      </c>
      <c r="E423" s="297">
        <v>29369</v>
      </c>
      <c r="F423" s="65">
        <v>42000</v>
      </c>
      <c r="G423" s="65">
        <v>41103</v>
      </c>
      <c r="H423" s="290">
        <f t="shared" si="14"/>
        <v>97.86428571428571</v>
      </c>
      <c r="I423" s="290">
        <f t="shared" si="13"/>
        <v>139.95369266914093</v>
      </c>
      <c r="J423" s="65">
        <v>3842</v>
      </c>
    </row>
    <row r="424" spans="1:10" ht="13.5" customHeight="1">
      <c r="A424" s="10"/>
      <c r="B424" s="11"/>
      <c r="C424" s="26">
        <v>3030</v>
      </c>
      <c r="D424" s="12" t="s">
        <v>114</v>
      </c>
      <c r="E424" s="297">
        <v>2238</v>
      </c>
      <c r="F424" s="65">
        <v>2600</v>
      </c>
      <c r="G424" s="65">
        <v>1810</v>
      </c>
      <c r="H424" s="290">
        <f t="shared" si="14"/>
        <v>69.61538461538461</v>
      </c>
      <c r="I424" s="290">
        <f t="shared" si="13"/>
        <v>80.875781948168</v>
      </c>
      <c r="J424" s="65"/>
    </row>
    <row r="425" spans="1:10" ht="13.5" customHeight="1">
      <c r="A425" s="10"/>
      <c r="B425" s="11"/>
      <c r="C425" s="26">
        <v>3250</v>
      </c>
      <c r="D425" s="12" t="s">
        <v>233</v>
      </c>
      <c r="E425" s="297"/>
      <c r="F425" s="65">
        <v>2700</v>
      </c>
      <c r="G425" s="65">
        <v>1800</v>
      </c>
      <c r="H425" s="290">
        <f t="shared" si="14"/>
        <v>66.66666666666666</v>
      </c>
      <c r="I425" s="290"/>
      <c r="J425" s="65"/>
    </row>
    <row r="426" spans="1:10" ht="13.5" customHeight="1">
      <c r="A426" s="10"/>
      <c r="B426" s="11"/>
      <c r="C426" s="26">
        <v>4110</v>
      </c>
      <c r="D426" s="12" t="s">
        <v>29</v>
      </c>
      <c r="E426" s="297">
        <v>431</v>
      </c>
      <c r="F426" s="65"/>
      <c r="G426" s="65"/>
      <c r="H426" s="290"/>
      <c r="I426" s="290"/>
      <c r="J426" s="65"/>
    </row>
    <row r="427" spans="1:10" ht="13.5" customHeight="1">
      <c r="A427" s="10"/>
      <c r="B427" s="11"/>
      <c r="C427" s="26">
        <v>4120</v>
      </c>
      <c r="D427" s="12" t="s">
        <v>27</v>
      </c>
      <c r="E427" s="297">
        <v>61</v>
      </c>
      <c r="F427" s="65"/>
      <c r="G427" s="65"/>
      <c r="H427" s="290"/>
      <c r="I427" s="290"/>
      <c r="J427" s="65"/>
    </row>
    <row r="428" spans="1:10" ht="13.5" customHeight="1">
      <c r="A428" s="10"/>
      <c r="B428" s="11"/>
      <c r="C428" s="26">
        <v>4210</v>
      </c>
      <c r="D428" s="12" t="s">
        <v>104</v>
      </c>
      <c r="E428" s="297">
        <v>57509</v>
      </c>
      <c r="F428" s="65">
        <v>68000</v>
      </c>
      <c r="G428" s="65">
        <v>65817</v>
      </c>
      <c r="H428" s="290">
        <f t="shared" si="14"/>
        <v>96.78970588235293</v>
      </c>
      <c r="I428" s="290">
        <f t="shared" si="13"/>
        <v>114.44643447112625</v>
      </c>
      <c r="J428" s="65">
        <v>4359</v>
      </c>
    </row>
    <row r="429" spans="1:10" ht="13.5" customHeight="1">
      <c r="A429" s="10"/>
      <c r="B429" s="11"/>
      <c r="C429" s="26">
        <v>4260</v>
      </c>
      <c r="D429" s="12" t="s">
        <v>112</v>
      </c>
      <c r="E429" s="297"/>
      <c r="F429" s="65">
        <v>500</v>
      </c>
      <c r="G429" s="65">
        <v>36</v>
      </c>
      <c r="H429" s="290">
        <f t="shared" si="14"/>
        <v>7.199999999999999</v>
      </c>
      <c r="I429" s="290"/>
      <c r="J429" s="65"/>
    </row>
    <row r="430" spans="1:10" ht="13.5" customHeight="1">
      <c r="A430" s="10"/>
      <c r="B430" s="11"/>
      <c r="C430" s="26">
        <v>4300</v>
      </c>
      <c r="D430" s="12" t="s">
        <v>106</v>
      </c>
      <c r="E430" s="297">
        <v>62022</v>
      </c>
      <c r="F430" s="65">
        <v>69866</v>
      </c>
      <c r="G430" s="65">
        <v>67894</v>
      </c>
      <c r="H430" s="290">
        <f t="shared" si="14"/>
        <v>97.17745398333953</v>
      </c>
      <c r="I430" s="290">
        <f t="shared" si="13"/>
        <v>109.46760826803393</v>
      </c>
      <c r="J430" s="65">
        <v>666</v>
      </c>
    </row>
    <row r="431" spans="1:10" ht="13.5" customHeight="1">
      <c r="A431" s="10"/>
      <c r="B431" s="11"/>
      <c r="C431" s="26">
        <v>4430</v>
      </c>
      <c r="D431" s="27" t="s">
        <v>21</v>
      </c>
      <c r="E431" s="110">
        <v>14240</v>
      </c>
      <c r="F431" s="65">
        <v>20040</v>
      </c>
      <c r="G431" s="65">
        <v>18135</v>
      </c>
      <c r="H431" s="290">
        <f t="shared" si="14"/>
        <v>90.4940119760479</v>
      </c>
      <c r="I431" s="290">
        <f t="shared" si="13"/>
        <v>127.35252808988764</v>
      </c>
      <c r="J431" s="65"/>
    </row>
    <row r="432" spans="1:10" ht="13.5" customHeight="1">
      <c r="A432" s="19"/>
      <c r="B432" s="20">
        <v>92695</v>
      </c>
      <c r="C432" s="28"/>
      <c r="D432" s="29" t="s">
        <v>3</v>
      </c>
      <c r="E432" s="133">
        <f>SUM(E433:E434)</f>
        <v>23200</v>
      </c>
      <c r="F432" s="67">
        <f>SUM(F434)</f>
        <v>300000</v>
      </c>
      <c r="G432" s="67">
        <f>SUM(G434)</f>
        <v>300000</v>
      </c>
      <c r="H432" s="294">
        <f t="shared" si="14"/>
        <v>100</v>
      </c>
      <c r="I432" s="290"/>
      <c r="J432" s="67">
        <f>SUM(J434)</f>
        <v>0</v>
      </c>
    </row>
    <row r="433" spans="1:10" ht="26.25" customHeight="1">
      <c r="A433" s="401"/>
      <c r="B433" s="78"/>
      <c r="C433" s="24">
        <v>2410</v>
      </c>
      <c r="D433" s="25" t="s">
        <v>305</v>
      </c>
      <c r="E433" s="121">
        <v>23200</v>
      </c>
      <c r="F433" s="69"/>
      <c r="G433" s="69"/>
      <c r="H433" s="291"/>
      <c r="I433" s="291"/>
      <c r="J433" s="69" t="s">
        <v>22</v>
      </c>
    </row>
    <row r="434" spans="1:10" ht="24.75" customHeight="1" thickBot="1">
      <c r="A434" s="150"/>
      <c r="B434" s="151"/>
      <c r="C434" s="24">
        <v>2650</v>
      </c>
      <c r="D434" s="25" t="s">
        <v>199</v>
      </c>
      <c r="E434" s="121" t="s">
        <v>22</v>
      </c>
      <c r="F434" s="69">
        <v>300000</v>
      </c>
      <c r="G434" s="69">
        <v>300000</v>
      </c>
      <c r="H434" s="291">
        <f t="shared" si="14"/>
        <v>100</v>
      </c>
      <c r="I434" s="291"/>
      <c r="J434" s="357"/>
    </row>
    <row r="435" spans="1:10" ht="21" customHeight="1" thickBot="1">
      <c r="A435" s="219"/>
      <c r="B435" s="220"/>
      <c r="C435" s="225"/>
      <c r="D435" s="224" t="s">
        <v>17</v>
      </c>
      <c r="E435" s="222">
        <f>SUM(E5+E22+E39+E52+E58+E106+E126+E157+E163+E166+E172+E279+E293+E349+E359+E366+E403+E418)</f>
        <v>54165121</v>
      </c>
      <c r="F435" s="222">
        <f>SUM(F5+F22+F39+F52+F58+F106+F126+F157+F163+F166+F172+F279+F293+F349+F359+F366+F403+F418)</f>
        <v>54177245</v>
      </c>
      <c r="G435" s="222">
        <f>SUM(G5+G22+G39+G52+G58+G106+G126+G157+G163+G166+G172+G279+G293+G349+G359+G366+G403+G418)</f>
        <v>50261894</v>
      </c>
      <c r="H435" s="314">
        <f t="shared" si="14"/>
        <v>92.7730710559387</v>
      </c>
      <c r="I435" s="314">
        <f t="shared" si="13"/>
        <v>92.79383683090083</v>
      </c>
      <c r="J435" s="222">
        <f>SUM(J5+J22+J39+J52+J58+J106+J126+J157+J163+J166+J172+J279+J293+J349+J359+J366+J403+J418)</f>
        <v>2956220</v>
      </c>
    </row>
    <row r="437" ht="12.75">
      <c r="D437" t="s">
        <v>22</v>
      </c>
    </row>
    <row r="440" ht="12.75">
      <c r="I440" t="s">
        <v>22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3"/>
  <sheetViews>
    <sheetView workbookViewId="0" topLeftCell="A1">
      <selection activeCell="J173" sqref="A1:J173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5.125" style="0" customWidth="1"/>
    <col min="4" max="4" width="40.125" style="0" customWidth="1"/>
    <col min="5" max="5" width="11.75390625" style="154" customWidth="1"/>
    <col min="6" max="6" width="11.125" style="0" customWidth="1"/>
    <col min="7" max="7" width="11.25390625" style="0" customWidth="1"/>
    <col min="8" max="8" width="7.375" style="0" customWidth="1"/>
    <col min="9" max="9" width="7.875" style="0" customWidth="1"/>
    <col min="10" max="10" width="16.25390625" style="0" customWidth="1"/>
  </cols>
  <sheetData>
    <row r="1" spans="1:7" ht="12.75">
      <c r="A1" s="451"/>
      <c r="B1" s="451"/>
      <c r="C1" s="451"/>
      <c r="D1" s="451"/>
      <c r="E1" s="272"/>
      <c r="F1" s="80"/>
      <c r="G1" s="80"/>
    </row>
    <row r="2" spans="1:7" ht="18.75" thickBot="1">
      <c r="A2" s="452" t="s">
        <v>306</v>
      </c>
      <c r="B2" s="452"/>
      <c r="C2" s="452"/>
      <c r="D2" s="452"/>
      <c r="E2" s="452"/>
      <c r="F2" s="452"/>
      <c r="G2" s="452"/>
    </row>
    <row r="3" spans="1:10" ht="45.75" thickBot="1">
      <c r="A3" s="230" t="s">
        <v>0</v>
      </c>
      <c r="B3" s="231" t="s">
        <v>1</v>
      </c>
      <c r="C3" s="232" t="s">
        <v>32</v>
      </c>
      <c r="D3" s="105" t="s">
        <v>2</v>
      </c>
      <c r="E3" s="273" t="s">
        <v>300</v>
      </c>
      <c r="F3" s="109" t="s">
        <v>226</v>
      </c>
      <c r="G3" s="273" t="s">
        <v>307</v>
      </c>
      <c r="H3" s="141" t="s">
        <v>26</v>
      </c>
      <c r="I3" s="347" t="s">
        <v>25</v>
      </c>
      <c r="J3" s="343" t="s">
        <v>272</v>
      </c>
    </row>
    <row r="4" spans="1:10" ht="13.5" thickBot="1">
      <c r="A4" s="156">
        <v>1</v>
      </c>
      <c r="B4" s="155">
        <v>2</v>
      </c>
      <c r="C4" s="155">
        <v>3</v>
      </c>
      <c r="D4" s="156">
        <v>4</v>
      </c>
      <c r="E4" s="274">
        <v>5</v>
      </c>
      <c r="F4" s="157">
        <v>6</v>
      </c>
      <c r="G4" s="157">
        <v>7</v>
      </c>
      <c r="H4" s="158">
        <v>8</v>
      </c>
      <c r="I4" s="159">
        <v>9</v>
      </c>
      <c r="J4" s="350">
        <v>10</v>
      </c>
    </row>
    <row r="5" spans="1:10" ht="15" customHeight="1" thickBot="1" thickTop="1">
      <c r="A5" s="233">
        <v>10</v>
      </c>
      <c r="B5" s="234"/>
      <c r="C5" s="235"/>
      <c r="D5" s="236" t="s">
        <v>33</v>
      </c>
      <c r="E5" s="237">
        <f>E6+E9+E11</f>
        <v>141071</v>
      </c>
      <c r="F5" s="237">
        <f>F6+F9+F11</f>
        <v>111478</v>
      </c>
      <c r="G5" s="253">
        <f>G6+G9+G11</f>
        <v>110343</v>
      </c>
      <c r="H5" s="280">
        <f aca="true" t="shared" si="0" ref="H5:H16">(G5/F5)*100</f>
        <v>98.98186189203251</v>
      </c>
      <c r="I5" s="348">
        <f>(G5/E5)*100</f>
        <v>78.21806040929744</v>
      </c>
      <c r="J5" s="3"/>
    </row>
    <row r="6" spans="1:10" ht="15" customHeight="1">
      <c r="A6" s="85"/>
      <c r="B6" s="93">
        <v>1010</v>
      </c>
      <c r="C6" s="101"/>
      <c r="D6" s="71" t="s">
        <v>34</v>
      </c>
      <c r="E6" s="72">
        <f>SUM(E7:E8)</f>
        <v>99386</v>
      </c>
      <c r="F6" s="72">
        <f>SUM(F7:F8)</f>
        <v>102658</v>
      </c>
      <c r="G6" s="254">
        <f>SUM(G7:G8)</f>
        <v>105430</v>
      </c>
      <c r="H6" s="264">
        <f t="shared" si="0"/>
        <v>102.70022794131972</v>
      </c>
      <c r="I6" s="293">
        <f>(G6/E6)*100</f>
        <v>106.08133942406374</v>
      </c>
      <c r="J6" s="1"/>
    </row>
    <row r="7" spans="1:10" ht="15" customHeight="1">
      <c r="A7" s="86"/>
      <c r="B7" s="94"/>
      <c r="C7" s="238">
        <v>960</v>
      </c>
      <c r="D7" s="47" t="s">
        <v>140</v>
      </c>
      <c r="E7" s="65">
        <v>99386</v>
      </c>
      <c r="F7" s="65">
        <v>17822</v>
      </c>
      <c r="G7" s="255">
        <v>20594</v>
      </c>
      <c r="H7" s="261">
        <f t="shared" si="0"/>
        <v>115.55380989787902</v>
      </c>
      <c r="I7" s="290">
        <f>(G7/E7)*100</f>
        <v>20.721228342020005</v>
      </c>
      <c r="J7" s="1"/>
    </row>
    <row r="8" spans="1:10" ht="30" customHeight="1">
      <c r="A8" s="86"/>
      <c r="B8" s="94"/>
      <c r="C8" s="238">
        <v>6290</v>
      </c>
      <c r="D8" s="27" t="s">
        <v>280</v>
      </c>
      <c r="E8" s="110"/>
      <c r="F8" s="65">
        <v>84836</v>
      </c>
      <c r="G8" s="255">
        <v>84836</v>
      </c>
      <c r="H8" s="261">
        <f t="shared" si="0"/>
        <v>100</v>
      </c>
      <c r="I8" s="290"/>
      <c r="J8" s="1"/>
    </row>
    <row r="9" spans="1:11" ht="15" customHeight="1">
      <c r="A9" s="86"/>
      <c r="B9" s="95">
        <v>1012</v>
      </c>
      <c r="C9" s="104"/>
      <c r="D9" s="77" t="s">
        <v>31</v>
      </c>
      <c r="E9" s="67">
        <f>SUM(E10)</f>
        <v>6000</v>
      </c>
      <c r="F9" s="67">
        <f>SUM(F10)</f>
        <v>7000</v>
      </c>
      <c r="G9" s="256">
        <f>SUM(G10)</f>
        <v>2593</v>
      </c>
      <c r="H9" s="261">
        <f t="shared" si="0"/>
        <v>37.042857142857144</v>
      </c>
      <c r="I9" s="290"/>
      <c r="J9" s="1"/>
      <c r="K9" t="s">
        <v>22</v>
      </c>
    </row>
    <row r="10" spans="1:10" ht="15" customHeight="1">
      <c r="A10" s="86"/>
      <c r="B10" s="95"/>
      <c r="C10" s="238">
        <v>2700</v>
      </c>
      <c r="D10" s="47" t="s">
        <v>173</v>
      </c>
      <c r="E10" s="65">
        <v>6000</v>
      </c>
      <c r="F10" s="65">
        <v>7000</v>
      </c>
      <c r="G10" s="255">
        <v>2593</v>
      </c>
      <c r="H10" s="261">
        <f t="shared" si="0"/>
        <v>37.042857142857144</v>
      </c>
      <c r="I10" s="290"/>
      <c r="J10" s="1"/>
    </row>
    <row r="11" spans="1:10" ht="15" customHeight="1">
      <c r="A11" s="86"/>
      <c r="B11" s="95">
        <v>1095</v>
      </c>
      <c r="C11" s="104"/>
      <c r="D11" s="77" t="s">
        <v>35</v>
      </c>
      <c r="E11" s="67">
        <f>SUM(E12:E13)</f>
        <v>35685</v>
      </c>
      <c r="F11" s="67">
        <f>+F12</f>
        <v>1820</v>
      </c>
      <c r="G11" s="256">
        <f>+G12</f>
        <v>2320</v>
      </c>
      <c r="H11" s="262">
        <f t="shared" si="0"/>
        <v>127.47252747252746</v>
      </c>
      <c r="I11" s="290">
        <f aca="true" t="shared" si="1" ref="I11:I78">(G11/E11)*100</f>
        <v>6.501331091495026</v>
      </c>
      <c r="J11" s="1"/>
    </row>
    <row r="12" spans="1:10" ht="15" customHeight="1">
      <c r="A12" s="86"/>
      <c r="B12" s="94"/>
      <c r="C12" s="238">
        <v>690</v>
      </c>
      <c r="D12" s="27" t="s">
        <v>127</v>
      </c>
      <c r="E12" s="110">
        <v>10685</v>
      </c>
      <c r="F12" s="54">
        <v>1820</v>
      </c>
      <c r="G12" s="54">
        <v>2320</v>
      </c>
      <c r="H12" s="261">
        <f t="shared" si="0"/>
        <v>127.47252747252746</v>
      </c>
      <c r="I12" s="261">
        <f t="shared" si="1"/>
        <v>21.71268132896584</v>
      </c>
      <c r="J12" s="1"/>
    </row>
    <row r="13" spans="1:10" ht="15" customHeight="1" thickBot="1">
      <c r="A13" s="135"/>
      <c r="B13" s="136"/>
      <c r="C13" s="243">
        <v>2700</v>
      </c>
      <c r="D13" s="364" t="s">
        <v>173</v>
      </c>
      <c r="E13" s="216">
        <v>25000</v>
      </c>
      <c r="F13" s="402"/>
      <c r="G13" s="402"/>
      <c r="H13" s="346"/>
      <c r="I13" s="363"/>
      <c r="J13" s="1"/>
    </row>
    <row r="14" spans="1:10" ht="15" customHeight="1" thickBot="1">
      <c r="A14" s="88">
        <v>600</v>
      </c>
      <c r="B14" s="148"/>
      <c r="C14" s="142"/>
      <c r="D14" s="221" t="s">
        <v>36</v>
      </c>
      <c r="E14" s="143"/>
      <c r="F14" s="222">
        <f>SUM(F15)</f>
        <v>70000</v>
      </c>
      <c r="G14" s="222">
        <f>SUM(G15)</f>
        <v>47705</v>
      </c>
      <c r="H14" s="279">
        <f t="shared" si="0"/>
        <v>68.15</v>
      </c>
      <c r="I14" s="338"/>
      <c r="J14" s="1"/>
    </row>
    <row r="15" spans="1:10" ht="15" customHeight="1">
      <c r="A15" s="149"/>
      <c r="B15" s="93">
        <v>60016</v>
      </c>
      <c r="C15" s="144"/>
      <c r="D15" s="71" t="s">
        <v>4</v>
      </c>
      <c r="E15" s="145"/>
      <c r="F15" s="52">
        <f>SUM(F16)</f>
        <v>70000</v>
      </c>
      <c r="G15" s="52">
        <f>SUM(G16)</f>
        <v>47705</v>
      </c>
      <c r="H15" s="264">
        <f t="shared" si="0"/>
        <v>68.15</v>
      </c>
      <c r="I15" s="289"/>
      <c r="J15" s="1"/>
    </row>
    <row r="16" spans="1:10" ht="24.75" thickBot="1">
      <c r="A16" s="146"/>
      <c r="B16" s="147"/>
      <c r="C16" s="239">
        <v>6290</v>
      </c>
      <c r="D16" s="27" t="s">
        <v>280</v>
      </c>
      <c r="E16" s="69"/>
      <c r="F16" s="59">
        <v>70000</v>
      </c>
      <c r="G16" s="59">
        <v>47705</v>
      </c>
      <c r="H16" s="261">
        <f t="shared" si="0"/>
        <v>68.15</v>
      </c>
      <c r="I16" s="291"/>
      <c r="J16" s="1"/>
    </row>
    <row r="17" spans="1:10" ht="15" customHeight="1" thickBot="1">
      <c r="A17" s="88">
        <v>700</v>
      </c>
      <c r="B17" s="97"/>
      <c r="C17" s="240"/>
      <c r="D17" s="106" t="s">
        <v>5</v>
      </c>
      <c r="E17" s="222">
        <f>+E18</f>
        <v>3946470</v>
      </c>
      <c r="F17" s="222">
        <f>+F18</f>
        <v>2396990</v>
      </c>
      <c r="G17" s="257">
        <f>+G18</f>
        <v>2158408</v>
      </c>
      <c r="H17" s="265">
        <f aca="true" t="shared" si="2" ref="H17:H25">(G17/F17)*100</f>
        <v>90.0466001109725</v>
      </c>
      <c r="I17" s="314">
        <f t="shared" si="1"/>
        <v>54.692117259221526</v>
      </c>
      <c r="J17" s="1"/>
    </row>
    <row r="18" spans="1:10" ht="15" customHeight="1">
      <c r="A18" s="85"/>
      <c r="B18" s="93">
        <v>70005</v>
      </c>
      <c r="C18" s="101"/>
      <c r="D18" s="107" t="s">
        <v>37</v>
      </c>
      <c r="E18" s="72">
        <f>SUM(E19:E25)</f>
        <v>3946470</v>
      </c>
      <c r="F18" s="72">
        <f>SUM(F19:F25)</f>
        <v>2396990</v>
      </c>
      <c r="G18" s="254">
        <f>SUM(G19:G25)</f>
        <v>2158408</v>
      </c>
      <c r="H18" s="264">
        <f t="shared" si="2"/>
        <v>90.0466001109725</v>
      </c>
      <c r="I18" s="293">
        <f t="shared" si="1"/>
        <v>54.692117259221526</v>
      </c>
      <c r="J18" s="1"/>
    </row>
    <row r="19" spans="1:10" ht="24">
      <c r="A19" s="85"/>
      <c r="B19" s="93"/>
      <c r="C19" s="238">
        <v>470</v>
      </c>
      <c r="D19" s="27" t="s">
        <v>200</v>
      </c>
      <c r="E19" s="110">
        <v>107578</v>
      </c>
      <c r="F19" s="65">
        <v>95100</v>
      </c>
      <c r="G19" s="255">
        <v>96795</v>
      </c>
      <c r="H19" s="261">
        <f t="shared" si="2"/>
        <v>101.78233438485805</v>
      </c>
      <c r="I19" s="290">
        <f t="shared" si="1"/>
        <v>89.97657513618026</v>
      </c>
      <c r="J19" s="1"/>
    </row>
    <row r="20" spans="1:10" ht="15" customHeight="1">
      <c r="A20" s="85"/>
      <c r="B20" s="93"/>
      <c r="C20" s="238">
        <v>690</v>
      </c>
      <c r="D20" s="27" t="s">
        <v>127</v>
      </c>
      <c r="E20" s="110"/>
      <c r="F20" s="65">
        <v>70000</v>
      </c>
      <c r="G20" s="255">
        <v>55462</v>
      </c>
      <c r="H20" s="261">
        <f t="shared" si="2"/>
        <v>79.23142857142858</v>
      </c>
      <c r="I20" s="290"/>
      <c r="J20" s="1"/>
    </row>
    <row r="21" spans="1:10" ht="48">
      <c r="A21" s="86"/>
      <c r="B21" s="94"/>
      <c r="C21" s="238">
        <v>750</v>
      </c>
      <c r="D21" s="27" t="s">
        <v>38</v>
      </c>
      <c r="E21" s="110">
        <v>2975760</v>
      </c>
      <c r="F21" s="65">
        <f>602790+682800</f>
        <v>1285590</v>
      </c>
      <c r="G21" s="255">
        <v>1332727</v>
      </c>
      <c r="H21" s="261">
        <f t="shared" si="2"/>
        <v>103.66656554578053</v>
      </c>
      <c r="I21" s="290">
        <f t="shared" si="1"/>
        <v>44.7861050622362</v>
      </c>
      <c r="J21" s="1"/>
    </row>
    <row r="22" spans="1:10" ht="38.25" customHeight="1">
      <c r="A22" s="86"/>
      <c r="B22" s="94"/>
      <c r="C22" s="238">
        <v>760</v>
      </c>
      <c r="D22" s="27" t="s">
        <v>145</v>
      </c>
      <c r="E22" s="110">
        <v>55891</v>
      </c>
      <c r="F22" s="65">
        <v>8000</v>
      </c>
      <c r="G22" s="255">
        <v>14359</v>
      </c>
      <c r="H22" s="261">
        <f t="shared" si="2"/>
        <v>179.4875</v>
      </c>
      <c r="I22" s="290">
        <f t="shared" si="1"/>
        <v>25.691077275411068</v>
      </c>
      <c r="J22" s="1"/>
    </row>
    <row r="23" spans="1:10" ht="15" customHeight="1">
      <c r="A23" s="86"/>
      <c r="B23" s="94"/>
      <c r="C23" s="238">
        <v>830</v>
      </c>
      <c r="D23" s="27" t="s">
        <v>23</v>
      </c>
      <c r="E23" s="110">
        <v>82275</v>
      </c>
      <c r="F23" s="65">
        <v>80000</v>
      </c>
      <c r="G23" s="255">
        <v>108229</v>
      </c>
      <c r="H23" s="261">
        <f t="shared" si="2"/>
        <v>135.28625</v>
      </c>
      <c r="I23" s="290">
        <f t="shared" si="1"/>
        <v>131.54542692190822</v>
      </c>
      <c r="J23" s="1"/>
    </row>
    <row r="24" spans="1:10" ht="24">
      <c r="A24" s="86"/>
      <c r="B24" s="94"/>
      <c r="C24" s="238">
        <v>840</v>
      </c>
      <c r="D24" s="27" t="s">
        <v>39</v>
      </c>
      <c r="E24" s="110">
        <v>705743</v>
      </c>
      <c r="F24" s="65">
        <f>105000+742800</f>
        <v>847800</v>
      </c>
      <c r="G24" s="255">
        <v>531980</v>
      </c>
      <c r="H24" s="261">
        <f t="shared" si="2"/>
        <v>62.74828969096485</v>
      </c>
      <c r="I24" s="290">
        <f t="shared" si="1"/>
        <v>75.37871434785751</v>
      </c>
      <c r="J24" s="1"/>
    </row>
    <row r="25" spans="1:10" ht="24.75" thickBot="1">
      <c r="A25" s="87"/>
      <c r="B25" s="96"/>
      <c r="C25" s="239">
        <v>910</v>
      </c>
      <c r="D25" s="25" t="s">
        <v>54</v>
      </c>
      <c r="E25" s="121">
        <v>19223</v>
      </c>
      <c r="F25" s="69">
        <v>10500</v>
      </c>
      <c r="G25" s="258">
        <v>18856</v>
      </c>
      <c r="H25" s="261">
        <f t="shared" si="2"/>
        <v>179.58095238095237</v>
      </c>
      <c r="I25" s="263">
        <f t="shared" si="1"/>
        <v>98.09082869479269</v>
      </c>
      <c r="J25" s="2"/>
    </row>
    <row r="26" spans="1:10" ht="15" customHeight="1" thickBot="1">
      <c r="A26" s="88">
        <v>710</v>
      </c>
      <c r="B26" s="97"/>
      <c r="C26" s="240"/>
      <c r="D26" s="106" t="s">
        <v>76</v>
      </c>
      <c r="E26" s="222">
        <f aca="true" t="shared" si="3" ref="E26:G27">SUM(E27)</f>
        <v>10000</v>
      </c>
      <c r="F26" s="222">
        <f t="shared" si="3"/>
        <v>1000</v>
      </c>
      <c r="G26" s="257">
        <f t="shared" si="3"/>
        <v>1000</v>
      </c>
      <c r="H26" s="279">
        <f aca="true" t="shared" si="4" ref="H26:H33">(G26/F26)*100</f>
        <v>100</v>
      </c>
      <c r="I26" s="314">
        <f t="shared" si="1"/>
        <v>10</v>
      </c>
      <c r="J26" s="140"/>
    </row>
    <row r="27" spans="1:10" ht="15" customHeight="1">
      <c r="A27" s="89"/>
      <c r="B27" s="93">
        <v>71035</v>
      </c>
      <c r="C27" s="101"/>
      <c r="D27" s="107" t="s">
        <v>135</v>
      </c>
      <c r="E27" s="72">
        <f t="shared" si="3"/>
        <v>10000</v>
      </c>
      <c r="F27" s="72">
        <f t="shared" si="3"/>
        <v>1000</v>
      </c>
      <c r="G27" s="254">
        <f t="shared" si="3"/>
        <v>1000</v>
      </c>
      <c r="H27" s="264">
        <f t="shared" si="4"/>
        <v>100</v>
      </c>
      <c r="I27" s="293">
        <f t="shared" si="1"/>
        <v>10</v>
      </c>
      <c r="J27" s="3"/>
    </row>
    <row r="28" spans="1:10" ht="48.75" thickBot="1">
      <c r="A28" s="87"/>
      <c r="B28" s="96"/>
      <c r="C28" s="239">
        <v>2020</v>
      </c>
      <c r="D28" s="27" t="s">
        <v>325</v>
      </c>
      <c r="E28" s="121">
        <v>10000</v>
      </c>
      <c r="F28" s="69">
        <v>1000</v>
      </c>
      <c r="G28" s="258">
        <v>1000</v>
      </c>
      <c r="H28" s="263">
        <f t="shared" si="4"/>
        <v>100</v>
      </c>
      <c r="I28" s="291">
        <f t="shared" si="1"/>
        <v>10</v>
      </c>
      <c r="J28" s="1"/>
    </row>
    <row r="29" spans="1:10" ht="15" customHeight="1" thickBot="1">
      <c r="A29" s="88">
        <v>750</v>
      </c>
      <c r="B29" s="97"/>
      <c r="C29" s="240"/>
      <c r="D29" s="221" t="s">
        <v>41</v>
      </c>
      <c r="E29" s="222">
        <f>+E40+E33+E30</f>
        <v>199573</v>
      </c>
      <c r="F29" s="222">
        <f>+F33+F30</f>
        <v>366162</v>
      </c>
      <c r="G29" s="257">
        <f>+G33+G30</f>
        <v>399519</v>
      </c>
      <c r="H29" s="279">
        <f t="shared" si="4"/>
        <v>109.10990217444738</v>
      </c>
      <c r="I29" s="314">
        <f t="shared" si="1"/>
        <v>200.18689902942782</v>
      </c>
      <c r="J29" s="1"/>
    </row>
    <row r="30" spans="1:10" ht="15" customHeight="1">
      <c r="A30" s="89"/>
      <c r="B30" s="93">
        <v>75011</v>
      </c>
      <c r="C30" s="101"/>
      <c r="D30" s="71" t="s">
        <v>42</v>
      </c>
      <c r="E30" s="72">
        <f>SUM(E31:E32)</f>
        <v>186782</v>
      </c>
      <c r="F30" s="72">
        <f>SUM(F31:F32)</f>
        <v>196717</v>
      </c>
      <c r="G30" s="254">
        <f>SUM(G31:G32)</f>
        <v>199227</v>
      </c>
      <c r="H30" s="264">
        <f t="shared" si="4"/>
        <v>101.27594463111984</v>
      </c>
      <c r="I30" s="293">
        <f t="shared" si="1"/>
        <v>106.66284759773426</v>
      </c>
      <c r="J30" s="1"/>
    </row>
    <row r="31" spans="1:10" ht="36" customHeight="1">
      <c r="A31" s="90"/>
      <c r="B31" s="95"/>
      <c r="C31" s="238">
        <v>2010</v>
      </c>
      <c r="D31" s="27" t="s">
        <v>326</v>
      </c>
      <c r="E31" s="65">
        <v>186782</v>
      </c>
      <c r="F31" s="65">
        <v>193647</v>
      </c>
      <c r="G31" s="255">
        <v>193647</v>
      </c>
      <c r="H31" s="261">
        <f t="shared" si="4"/>
        <v>100</v>
      </c>
      <c r="I31" s="291">
        <f t="shared" si="1"/>
        <v>103.67540769453159</v>
      </c>
      <c r="J31" s="1"/>
    </row>
    <row r="32" spans="1:10" ht="15" customHeight="1">
      <c r="A32" s="90"/>
      <c r="B32" s="95"/>
      <c r="C32" s="238">
        <v>970</v>
      </c>
      <c r="D32" s="47" t="s">
        <v>201</v>
      </c>
      <c r="E32" s="65"/>
      <c r="F32" s="65">
        <v>3070</v>
      </c>
      <c r="G32" s="255">
        <v>5580</v>
      </c>
      <c r="H32" s="261">
        <f t="shared" si="4"/>
        <v>181.75895765472313</v>
      </c>
      <c r="I32" s="290"/>
      <c r="J32" s="1"/>
    </row>
    <row r="33" spans="1:10" ht="15" customHeight="1">
      <c r="A33" s="86"/>
      <c r="B33" s="95">
        <v>75023</v>
      </c>
      <c r="C33" s="104"/>
      <c r="D33" s="77" t="s">
        <v>44</v>
      </c>
      <c r="E33" s="67">
        <f>SUM(E34:E38)</f>
        <v>10291</v>
      </c>
      <c r="F33" s="67">
        <f>SUM(F34:F39)</f>
        <v>169445</v>
      </c>
      <c r="G33" s="67">
        <f>SUM(G34:G39)</f>
        <v>200292</v>
      </c>
      <c r="H33" s="262">
        <f t="shared" si="4"/>
        <v>118.20472719761574</v>
      </c>
      <c r="I33" s="294">
        <f t="shared" si="1"/>
        <v>1946.283160042756</v>
      </c>
      <c r="J33" s="1"/>
    </row>
    <row r="34" spans="1:10" ht="15" customHeight="1">
      <c r="A34" s="86"/>
      <c r="B34" s="95"/>
      <c r="C34" s="238">
        <v>690</v>
      </c>
      <c r="D34" s="27" t="s">
        <v>127</v>
      </c>
      <c r="E34" s="110"/>
      <c r="F34" s="67"/>
      <c r="G34" s="255">
        <v>255</v>
      </c>
      <c r="H34" s="261"/>
      <c r="I34" s="290"/>
      <c r="J34" s="1"/>
    </row>
    <row r="35" spans="1:10" ht="15" customHeight="1">
      <c r="A35" s="86"/>
      <c r="B35" s="94"/>
      <c r="C35" s="238">
        <v>830</v>
      </c>
      <c r="D35" s="27" t="s">
        <v>23</v>
      </c>
      <c r="E35" s="110">
        <v>10291</v>
      </c>
      <c r="F35" s="65">
        <v>70773</v>
      </c>
      <c r="G35" s="255">
        <v>64141</v>
      </c>
      <c r="H35" s="261">
        <f>(G35/F35)*100</f>
        <v>90.62919474941008</v>
      </c>
      <c r="I35" s="290">
        <f t="shared" si="1"/>
        <v>623.2727626081041</v>
      </c>
      <c r="J35" s="1"/>
    </row>
    <row r="36" spans="1:10" ht="24">
      <c r="A36" s="86"/>
      <c r="B36" s="94"/>
      <c r="C36" s="238">
        <v>840</v>
      </c>
      <c r="D36" s="27" t="s">
        <v>39</v>
      </c>
      <c r="E36" s="110"/>
      <c r="F36" s="65">
        <v>20000</v>
      </c>
      <c r="G36" s="255">
        <v>23200</v>
      </c>
      <c r="H36" s="261">
        <f>(G36/F36)*100</f>
        <v>115.99999999999999</v>
      </c>
      <c r="I36" s="290"/>
      <c r="J36" s="1"/>
    </row>
    <row r="37" spans="1:10" ht="24">
      <c r="A37" s="86"/>
      <c r="B37" s="94"/>
      <c r="C37" s="238">
        <v>910</v>
      </c>
      <c r="D37" s="27" t="s">
        <v>54</v>
      </c>
      <c r="E37" s="110"/>
      <c r="F37" s="65"/>
      <c r="G37" s="65">
        <v>98</v>
      </c>
      <c r="H37" s="261"/>
      <c r="I37" s="290"/>
      <c r="J37" s="1"/>
    </row>
    <row r="38" spans="1:10" ht="15" customHeight="1">
      <c r="A38" s="86"/>
      <c r="B38" s="94"/>
      <c r="C38" s="238">
        <v>960</v>
      </c>
      <c r="D38" s="47" t="s">
        <v>140</v>
      </c>
      <c r="E38" s="65"/>
      <c r="F38" s="65">
        <v>2900</v>
      </c>
      <c r="G38" s="65">
        <v>2900</v>
      </c>
      <c r="H38" s="261">
        <f>(G38/F38)*100</f>
        <v>100</v>
      </c>
      <c r="I38" s="290"/>
      <c r="J38" s="1"/>
    </row>
    <row r="39" spans="1:10" ht="15" customHeight="1">
      <c r="A39" s="86"/>
      <c r="B39" s="94"/>
      <c r="C39" s="238">
        <v>970</v>
      </c>
      <c r="D39" s="47" t="s">
        <v>201</v>
      </c>
      <c r="E39" s="65"/>
      <c r="F39" s="65">
        <v>75772</v>
      </c>
      <c r="G39" s="65">
        <v>109698</v>
      </c>
      <c r="H39" s="261">
        <f>(G39/F39)*100</f>
        <v>144.77379506941878</v>
      </c>
      <c r="I39" s="290"/>
      <c r="J39" s="1"/>
    </row>
    <row r="40" spans="1:10" ht="15" customHeight="1">
      <c r="A40" s="86"/>
      <c r="B40" s="95">
        <v>75095</v>
      </c>
      <c r="C40" s="104"/>
      <c r="D40" s="77" t="s">
        <v>3</v>
      </c>
      <c r="E40" s="67">
        <f>SUM(E41:E42)</f>
        <v>2500</v>
      </c>
      <c r="F40" s="65"/>
      <c r="G40" s="65"/>
      <c r="H40" s="261"/>
      <c r="I40" s="290"/>
      <c r="J40" s="1"/>
    </row>
    <row r="41" spans="1:10" ht="15" customHeight="1">
      <c r="A41" s="86"/>
      <c r="B41" s="94"/>
      <c r="C41" s="238">
        <v>830</v>
      </c>
      <c r="D41" s="27" t="s">
        <v>23</v>
      </c>
      <c r="E41" s="65">
        <v>1900</v>
      </c>
      <c r="F41" s="65"/>
      <c r="G41" s="65"/>
      <c r="H41" s="261"/>
      <c r="I41" s="290"/>
      <c r="J41" s="1"/>
    </row>
    <row r="42" spans="1:10" ht="15" customHeight="1" thickBot="1">
      <c r="A42" s="135"/>
      <c r="B42" s="136"/>
      <c r="C42" s="243">
        <v>960</v>
      </c>
      <c r="D42" s="364" t="s">
        <v>140</v>
      </c>
      <c r="E42" s="82">
        <v>600</v>
      </c>
      <c r="F42" s="82"/>
      <c r="G42" s="82"/>
      <c r="H42" s="363"/>
      <c r="I42" s="363"/>
      <c r="J42" s="3"/>
    </row>
    <row r="43" spans="1:10" ht="36.75" thickBot="1">
      <c r="A43" s="88">
        <v>751</v>
      </c>
      <c r="B43" s="97"/>
      <c r="C43" s="240"/>
      <c r="D43" s="106" t="s">
        <v>45</v>
      </c>
      <c r="E43" s="275">
        <f>SUM(E44+E46+E48)</f>
        <v>82959</v>
      </c>
      <c r="F43" s="222">
        <f>+F44+F48</f>
        <v>61494</v>
      </c>
      <c r="G43" s="222">
        <f>+G44+G48</f>
        <v>61494</v>
      </c>
      <c r="H43" s="265">
        <f>(G43/F43)*100</f>
        <v>100</v>
      </c>
      <c r="I43" s="314">
        <f t="shared" si="1"/>
        <v>74.12577297219109</v>
      </c>
      <c r="J43" s="1"/>
    </row>
    <row r="44" spans="1:10" ht="24">
      <c r="A44" s="85"/>
      <c r="B44" s="93">
        <v>75101</v>
      </c>
      <c r="C44" s="101"/>
      <c r="D44" s="107" t="s">
        <v>202</v>
      </c>
      <c r="E44" s="72">
        <f>SUM(E45)</f>
        <v>5175</v>
      </c>
      <c r="F44" s="72">
        <f>SUM(F45)</f>
        <v>5586</v>
      </c>
      <c r="G44" s="254">
        <f>SUM(G45)</f>
        <v>5586</v>
      </c>
      <c r="H44" s="264">
        <f>(G44/F44)*100</f>
        <v>100</v>
      </c>
      <c r="I44" s="349">
        <f t="shared" si="1"/>
        <v>107.94202898550725</v>
      </c>
      <c r="J44" s="1"/>
    </row>
    <row r="45" spans="1:10" ht="33.75" customHeight="1">
      <c r="A45" s="86"/>
      <c r="B45" s="94"/>
      <c r="C45" s="238">
        <v>2010</v>
      </c>
      <c r="D45" s="27" t="s">
        <v>326</v>
      </c>
      <c r="E45" s="110">
        <v>5175</v>
      </c>
      <c r="F45" s="65">
        <v>5586</v>
      </c>
      <c r="G45" s="65">
        <v>5586</v>
      </c>
      <c r="H45" s="261">
        <f>(G45/F45)*100</f>
        <v>100</v>
      </c>
      <c r="I45" s="290">
        <f t="shared" si="1"/>
        <v>107.94202898550725</v>
      </c>
      <c r="J45" s="1"/>
    </row>
    <row r="46" spans="1:10" ht="15" customHeight="1">
      <c r="A46" s="86"/>
      <c r="B46" s="95">
        <v>75110</v>
      </c>
      <c r="C46" s="102"/>
      <c r="D46" s="77" t="s">
        <v>147</v>
      </c>
      <c r="E46" s="133">
        <f>SUM(E47)</f>
        <v>77784</v>
      </c>
      <c r="F46" s="65"/>
      <c r="G46" s="65"/>
      <c r="H46" s="261"/>
      <c r="I46" s="289"/>
      <c r="J46" s="1"/>
    </row>
    <row r="47" spans="1:10" ht="33.75" customHeight="1">
      <c r="A47" s="86"/>
      <c r="B47" s="96"/>
      <c r="C47" s="103">
        <v>2010</v>
      </c>
      <c r="D47" s="27" t="s">
        <v>326</v>
      </c>
      <c r="E47" s="110">
        <v>77784</v>
      </c>
      <c r="F47" s="65"/>
      <c r="G47" s="65"/>
      <c r="H47" s="261"/>
      <c r="I47" s="290"/>
      <c r="J47" s="1"/>
    </row>
    <row r="48" spans="1:10" ht="15" customHeight="1">
      <c r="A48" s="86"/>
      <c r="B48" s="95">
        <v>75113</v>
      </c>
      <c r="C48" s="104"/>
      <c r="D48" s="271" t="s">
        <v>225</v>
      </c>
      <c r="E48" s="276"/>
      <c r="F48" s="67">
        <f>SUM(F49)</f>
        <v>55908</v>
      </c>
      <c r="G48" s="67">
        <f>SUM(G49)</f>
        <v>55908</v>
      </c>
      <c r="H48" s="262">
        <f aca="true" t="shared" si="5" ref="H48:H57">(G48/F48)*100</f>
        <v>100</v>
      </c>
      <c r="I48" s="290"/>
      <c r="J48" s="1"/>
    </row>
    <row r="49" spans="1:10" ht="41.25" customHeight="1" thickBot="1">
      <c r="A49" s="87"/>
      <c r="B49" s="96"/>
      <c r="C49" s="239">
        <v>2010</v>
      </c>
      <c r="D49" s="27" t="s">
        <v>326</v>
      </c>
      <c r="E49" s="121"/>
      <c r="F49" s="69">
        <v>55908</v>
      </c>
      <c r="G49" s="69">
        <v>55908</v>
      </c>
      <c r="H49" s="261">
        <f t="shared" si="5"/>
        <v>100</v>
      </c>
      <c r="I49" s="291"/>
      <c r="J49" s="1"/>
    </row>
    <row r="50" spans="1:10" ht="24.75" thickBot="1">
      <c r="A50" s="88">
        <v>754</v>
      </c>
      <c r="B50" s="97"/>
      <c r="C50" s="240"/>
      <c r="D50" s="106" t="s">
        <v>46</v>
      </c>
      <c r="E50" s="222">
        <f>E51+E53</f>
        <v>53285</v>
      </c>
      <c r="F50" s="222">
        <f>F51+F53</f>
        <v>31000</v>
      </c>
      <c r="G50" s="257">
        <f>G51+G53</f>
        <v>41435</v>
      </c>
      <c r="H50" s="279">
        <f t="shared" si="5"/>
        <v>133.66129032258064</v>
      </c>
      <c r="I50" s="314">
        <f t="shared" si="1"/>
        <v>77.76109599324388</v>
      </c>
      <c r="J50" s="1"/>
    </row>
    <row r="51" spans="1:10" ht="15" customHeight="1">
      <c r="A51" s="85"/>
      <c r="B51" s="93">
        <v>75414</v>
      </c>
      <c r="C51" s="101"/>
      <c r="D51" s="71" t="s">
        <v>15</v>
      </c>
      <c r="E51" s="72">
        <f>+E52</f>
        <v>2800</v>
      </c>
      <c r="F51" s="72">
        <f>+F52</f>
        <v>1000</v>
      </c>
      <c r="G51" s="254">
        <f>+G52</f>
        <v>1000</v>
      </c>
      <c r="H51" s="264">
        <f t="shared" si="5"/>
        <v>100</v>
      </c>
      <c r="I51" s="293">
        <f t="shared" si="1"/>
        <v>35.714285714285715</v>
      </c>
      <c r="J51" s="1"/>
    </row>
    <row r="52" spans="1:10" ht="39" customHeight="1">
      <c r="A52" s="86"/>
      <c r="B52" s="94"/>
      <c r="C52" s="238">
        <v>2010</v>
      </c>
      <c r="D52" s="27" t="s">
        <v>326</v>
      </c>
      <c r="E52" s="65">
        <v>2800</v>
      </c>
      <c r="F52" s="65">
        <v>1000</v>
      </c>
      <c r="G52" s="255">
        <v>1000</v>
      </c>
      <c r="H52" s="261">
        <f t="shared" si="5"/>
        <v>100</v>
      </c>
      <c r="I52" s="290">
        <f t="shared" si="1"/>
        <v>35.714285714285715</v>
      </c>
      <c r="J52" s="1"/>
    </row>
    <row r="53" spans="1:10" ht="15" customHeight="1">
      <c r="A53" s="86"/>
      <c r="B53" s="95">
        <v>75416</v>
      </c>
      <c r="C53" s="104"/>
      <c r="D53" s="29" t="s">
        <v>47</v>
      </c>
      <c r="E53" s="67">
        <f>SUM(E54)</f>
        <v>50485</v>
      </c>
      <c r="F53" s="67">
        <f>SUM(F54)</f>
        <v>30000</v>
      </c>
      <c r="G53" s="256">
        <f>SUM(G54:G54)</f>
        <v>40435</v>
      </c>
      <c r="H53" s="262">
        <f t="shared" si="5"/>
        <v>134.78333333333333</v>
      </c>
      <c r="I53" s="294">
        <f t="shared" si="1"/>
        <v>80.09309695949291</v>
      </c>
      <c r="J53" s="1"/>
    </row>
    <row r="54" spans="1:10" ht="24">
      <c r="A54" s="86"/>
      <c r="B54" s="94"/>
      <c r="C54" s="238">
        <v>570</v>
      </c>
      <c r="D54" s="27" t="s">
        <v>77</v>
      </c>
      <c r="E54" s="110">
        <v>50485</v>
      </c>
      <c r="F54" s="65">
        <v>30000</v>
      </c>
      <c r="G54" s="255">
        <v>40435</v>
      </c>
      <c r="H54" s="261">
        <f t="shared" si="5"/>
        <v>134.78333333333333</v>
      </c>
      <c r="I54" s="290">
        <f t="shared" si="1"/>
        <v>80.09309695949291</v>
      </c>
      <c r="J54" s="1"/>
    </row>
    <row r="55" spans="1:10" ht="48.75" thickBot="1">
      <c r="A55" s="358">
        <v>756</v>
      </c>
      <c r="B55" s="359"/>
      <c r="C55" s="235"/>
      <c r="D55" s="360" t="s">
        <v>195</v>
      </c>
      <c r="E55" s="237">
        <f>E56+E59+E71+E75+E78</f>
        <v>21213694</v>
      </c>
      <c r="F55" s="237">
        <f>F56+F59+F71+F75+F78</f>
        <v>22544486</v>
      </c>
      <c r="G55" s="253">
        <f>G56+G59+G71+G75+G78</f>
        <v>23556387</v>
      </c>
      <c r="H55" s="280">
        <f t="shared" si="5"/>
        <v>104.48846338745537</v>
      </c>
      <c r="I55" s="348">
        <f t="shared" si="1"/>
        <v>111.04330532909543</v>
      </c>
      <c r="J55" s="3"/>
    </row>
    <row r="56" spans="1:10" ht="24">
      <c r="A56" s="85"/>
      <c r="B56" s="93">
        <v>75601</v>
      </c>
      <c r="C56" s="101"/>
      <c r="D56" s="107" t="s">
        <v>48</v>
      </c>
      <c r="E56" s="72">
        <f>SUM(E57:E58)</f>
        <v>98974</v>
      </c>
      <c r="F56" s="72">
        <f>SUM(F57:F58)</f>
        <v>80000</v>
      </c>
      <c r="G56" s="254">
        <f>SUM(G57:G58)</f>
        <v>111521</v>
      </c>
      <c r="H56" s="264">
        <f t="shared" si="5"/>
        <v>139.40125</v>
      </c>
      <c r="I56" s="293">
        <f t="shared" si="1"/>
        <v>112.67706670438702</v>
      </c>
      <c r="J56" s="1"/>
    </row>
    <row r="57" spans="1:10" ht="24">
      <c r="A57" s="85"/>
      <c r="B57" s="93"/>
      <c r="C57" s="238">
        <v>350</v>
      </c>
      <c r="D57" s="27" t="s">
        <v>49</v>
      </c>
      <c r="E57" s="110">
        <v>98543</v>
      </c>
      <c r="F57" s="65">
        <v>80000</v>
      </c>
      <c r="G57" s="255">
        <v>110397</v>
      </c>
      <c r="H57" s="261">
        <f t="shared" si="5"/>
        <v>137.99625</v>
      </c>
      <c r="I57" s="290">
        <f t="shared" si="1"/>
        <v>112.02926641161726</v>
      </c>
      <c r="J57" s="1"/>
    </row>
    <row r="58" spans="1:10" ht="24">
      <c r="A58" s="85"/>
      <c r="B58" s="93"/>
      <c r="C58" s="238">
        <v>910</v>
      </c>
      <c r="D58" s="27" t="s">
        <v>54</v>
      </c>
      <c r="E58" s="110">
        <v>431</v>
      </c>
      <c r="F58" s="65"/>
      <c r="G58" s="255">
        <v>1124</v>
      </c>
      <c r="H58" s="261"/>
      <c r="I58" s="290">
        <f t="shared" si="1"/>
        <v>260.78886310904875</v>
      </c>
      <c r="J58" s="1"/>
    </row>
    <row r="59" spans="1:10" ht="48">
      <c r="A59" s="86"/>
      <c r="B59" s="95">
        <v>75615</v>
      </c>
      <c r="C59" s="104"/>
      <c r="D59" s="29" t="s">
        <v>203</v>
      </c>
      <c r="E59" s="67">
        <f>SUM(E60:E70)</f>
        <v>8689504</v>
      </c>
      <c r="F59" s="67">
        <f>SUM(F60:F70)</f>
        <v>9719688</v>
      </c>
      <c r="G59" s="256">
        <f>SUM(G60:G70)</f>
        <v>10193602</v>
      </c>
      <c r="H59" s="262">
        <f aca="true" t="shared" si="6" ref="H59:H78">(G59/F59)*100</f>
        <v>104.87581494385417</v>
      </c>
      <c r="I59" s="294">
        <f t="shared" si="1"/>
        <v>117.30936541372212</v>
      </c>
      <c r="J59" s="67">
        <f>SUM(J60:J70)</f>
        <v>5184820</v>
      </c>
    </row>
    <row r="60" spans="1:10" ht="15" customHeight="1">
      <c r="A60" s="86"/>
      <c r="B60" s="94"/>
      <c r="C60" s="238">
        <v>310</v>
      </c>
      <c r="D60" s="27" t="s">
        <v>50</v>
      </c>
      <c r="E60" s="110">
        <f>5105225+1159917</f>
        <v>6265142</v>
      </c>
      <c r="F60" s="65">
        <v>7300000</v>
      </c>
      <c r="G60" s="255">
        <v>7531831</v>
      </c>
      <c r="H60" s="261">
        <f t="shared" si="6"/>
        <v>103.17576712328767</v>
      </c>
      <c r="I60" s="290">
        <f t="shared" si="1"/>
        <v>120.2180413468681</v>
      </c>
      <c r="J60" s="65">
        <v>5126683</v>
      </c>
    </row>
    <row r="61" spans="1:10" ht="15" customHeight="1">
      <c r="A61" s="86"/>
      <c r="B61" s="94"/>
      <c r="C61" s="238">
        <v>320</v>
      </c>
      <c r="D61" s="27" t="s">
        <v>51</v>
      </c>
      <c r="E61" s="110">
        <f>14229+1063436</f>
        <v>1077665</v>
      </c>
      <c r="F61" s="65">
        <v>1100000</v>
      </c>
      <c r="G61" s="255">
        <v>1148148</v>
      </c>
      <c r="H61" s="261">
        <f t="shared" si="6"/>
        <v>104.37709090909091</v>
      </c>
      <c r="I61" s="290">
        <f t="shared" si="1"/>
        <v>106.54034417003429</v>
      </c>
      <c r="J61" s="65">
        <v>35487</v>
      </c>
    </row>
    <row r="62" spans="1:10" ht="15" customHeight="1">
      <c r="A62" s="86"/>
      <c r="B62" s="94"/>
      <c r="C62" s="238">
        <v>330</v>
      </c>
      <c r="D62" s="27" t="s">
        <v>52</v>
      </c>
      <c r="E62" s="110">
        <f>33025+3609</f>
        <v>36634</v>
      </c>
      <c r="F62" s="110">
        <v>35500</v>
      </c>
      <c r="G62" s="255">
        <v>35856</v>
      </c>
      <c r="H62" s="261">
        <f t="shared" si="6"/>
        <v>101.00281690140844</v>
      </c>
      <c r="I62" s="290">
        <f t="shared" si="1"/>
        <v>97.87628978544521</v>
      </c>
      <c r="J62" s="65"/>
    </row>
    <row r="63" spans="1:10" ht="15" customHeight="1">
      <c r="A63" s="86"/>
      <c r="B63" s="94"/>
      <c r="C63" s="238">
        <v>340</v>
      </c>
      <c r="D63" s="27" t="s">
        <v>53</v>
      </c>
      <c r="E63" s="110">
        <f>200050+306452</f>
        <v>506502</v>
      </c>
      <c r="F63" s="65">
        <v>550000</v>
      </c>
      <c r="G63" s="255">
        <v>611493</v>
      </c>
      <c r="H63" s="261">
        <f t="shared" si="6"/>
        <v>111.18054545454545</v>
      </c>
      <c r="I63" s="290">
        <f t="shared" si="1"/>
        <v>120.72864470426572</v>
      </c>
      <c r="J63" s="65">
        <v>22650</v>
      </c>
    </row>
    <row r="64" spans="1:10" ht="15" customHeight="1">
      <c r="A64" s="86"/>
      <c r="B64" s="94"/>
      <c r="C64" s="238">
        <v>360</v>
      </c>
      <c r="D64" s="27" t="s">
        <v>55</v>
      </c>
      <c r="E64" s="110">
        <v>37937</v>
      </c>
      <c r="F64" s="65">
        <v>30000</v>
      </c>
      <c r="G64" s="255">
        <v>87618</v>
      </c>
      <c r="H64" s="261">
        <f t="shared" si="6"/>
        <v>292.06</v>
      </c>
      <c r="I64" s="290">
        <f t="shared" si="1"/>
        <v>230.95658591876008</v>
      </c>
      <c r="J64" s="65"/>
    </row>
    <row r="65" spans="1:10" ht="15" customHeight="1">
      <c r="A65" s="86"/>
      <c r="B65" s="94"/>
      <c r="C65" s="238">
        <v>370</v>
      </c>
      <c r="D65" s="27" t="s">
        <v>56</v>
      </c>
      <c r="E65" s="110">
        <v>16813</v>
      </c>
      <c r="F65" s="65">
        <v>15000</v>
      </c>
      <c r="G65" s="255">
        <v>15245</v>
      </c>
      <c r="H65" s="261">
        <f t="shared" si="6"/>
        <v>101.63333333333333</v>
      </c>
      <c r="I65" s="290">
        <f t="shared" si="1"/>
        <v>90.67388330458573</v>
      </c>
      <c r="J65" s="65"/>
    </row>
    <row r="66" spans="1:10" ht="15" customHeight="1">
      <c r="A66" s="86"/>
      <c r="B66" s="94"/>
      <c r="C66" s="238">
        <v>430</v>
      </c>
      <c r="D66" s="27" t="s">
        <v>57</v>
      </c>
      <c r="E66" s="110">
        <v>240043</v>
      </c>
      <c r="F66" s="65">
        <v>250000</v>
      </c>
      <c r="G66" s="255">
        <v>257654</v>
      </c>
      <c r="H66" s="261">
        <f t="shared" si="6"/>
        <v>103.0616</v>
      </c>
      <c r="I66" s="290">
        <f t="shared" si="1"/>
        <v>107.33660219210725</v>
      </c>
      <c r="J66" s="1"/>
    </row>
    <row r="67" spans="1:10" ht="24">
      <c r="A67" s="86"/>
      <c r="B67" s="94"/>
      <c r="C67" s="238">
        <v>450</v>
      </c>
      <c r="D67" s="27" t="s">
        <v>204</v>
      </c>
      <c r="E67" s="110">
        <v>8353</v>
      </c>
      <c r="F67" s="65">
        <v>6000</v>
      </c>
      <c r="G67" s="255">
        <v>1300</v>
      </c>
      <c r="H67" s="261">
        <f t="shared" si="6"/>
        <v>21.666666666666668</v>
      </c>
      <c r="I67" s="290">
        <f t="shared" si="1"/>
        <v>15.563270681192387</v>
      </c>
      <c r="J67" s="1"/>
    </row>
    <row r="68" spans="1:10" ht="15.75" customHeight="1">
      <c r="A68" s="86"/>
      <c r="B68" s="94"/>
      <c r="C68" s="238">
        <v>500</v>
      </c>
      <c r="D68" s="27" t="s">
        <v>205</v>
      </c>
      <c r="E68" s="110">
        <v>376834</v>
      </c>
      <c r="F68" s="65">
        <v>350000</v>
      </c>
      <c r="G68" s="255">
        <v>415972</v>
      </c>
      <c r="H68" s="261">
        <f t="shared" si="6"/>
        <v>118.84914285714285</v>
      </c>
      <c r="I68" s="290">
        <f t="shared" si="1"/>
        <v>110.38600550905704</v>
      </c>
      <c r="J68" s="1"/>
    </row>
    <row r="69" spans="1:10" ht="24">
      <c r="A69" s="86"/>
      <c r="B69" s="94"/>
      <c r="C69" s="238">
        <v>910</v>
      </c>
      <c r="D69" s="27" t="s">
        <v>54</v>
      </c>
      <c r="E69" s="110">
        <f>80210+26778</f>
        <v>106988</v>
      </c>
      <c r="F69" s="65">
        <v>50000</v>
      </c>
      <c r="G69" s="255">
        <v>55297</v>
      </c>
      <c r="H69" s="261">
        <f t="shared" si="6"/>
        <v>110.594</v>
      </c>
      <c r="I69" s="290">
        <f t="shared" si="1"/>
        <v>51.68523572737129</v>
      </c>
      <c r="J69" s="1"/>
    </row>
    <row r="70" spans="1:10" ht="36">
      <c r="A70" s="86"/>
      <c r="B70" s="94"/>
      <c r="C70" s="238">
        <v>2440</v>
      </c>
      <c r="D70" s="27" t="s">
        <v>187</v>
      </c>
      <c r="E70" s="110">
        <v>16593</v>
      </c>
      <c r="F70" s="65">
        <v>33188</v>
      </c>
      <c r="G70" s="255">
        <v>33188</v>
      </c>
      <c r="H70" s="261">
        <f t="shared" si="6"/>
        <v>100</v>
      </c>
      <c r="I70" s="290">
        <f t="shared" si="1"/>
        <v>200.01205327547763</v>
      </c>
      <c r="J70" s="1"/>
    </row>
    <row r="71" spans="1:10" ht="36">
      <c r="A71" s="86"/>
      <c r="B71" s="95">
        <v>75618</v>
      </c>
      <c r="C71" s="104"/>
      <c r="D71" s="29" t="s">
        <v>206</v>
      </c>
      <c r="E71" s="67">
        <f>SUM(E72:E74)</f>
        <v>427189</v>
      </c>
      <c r="F71" s="67">
        <f>SUM(F72:F74)</f>
        <v>515470</v>
      </c>
      <c r="G71" s="256">
        <f>SUM(G72:G74)</f>
        <v>728905</v>
      </c>
      <c r="H71" s="262">
        <f t="shared" si="6"/>
        <v>141.40590141036336</v>
      </c>
      <c r="I71" s="290">
        <f t="shared" si="1"/>
        <v>170.62822310499567</v>
      </c>
      <c r="J71" s="1"/>
    </row>
    <row r="72" spans="1:10" ht="15" customHeight="1">
      <c r="A72" s="86"/>
      <c r="B72" s="94"/>
      <c r="C72" s="238">
        <v>410</v>
      </c>
      <c r="D72" s="47" t="s">
        <v>207</v>
      </c>
      <c r="E72" s="65">
        <v>426365</v>
      </c>
      <c r="F72" s="65">
        <v>515000</v>
      </c>
      <c r="G72" s="255">
        <v>725346</v>
      </c>
      <c r="H72" s="261">
        <f t="shared" si="6"/>
        <v>140.84388349514563</v>
      </c>
      <c r="I72" s="290">
        <f t="shared" si="1"/>
        <v>170.1232512049535</v>
      </c>
      <c r="J72" s="1"/>
    </row>
    <row r="73" spans="1:10" ht="15" customHeight="1">
      <c r="A73" s="86"/>
      <c r="B73" s="94"/>
      <c r="C73" s="239">
        <v>460</v>
      </c>
      <c r="D73" s="68" t="s">
        <v>282</v>
      </c>
      <c r="E73" s="69"/>
      <c r="F73" s="65">
        <v>470</v>
      </c>
      <c r="G73" s="255">
        <v>3401</v>
      </c>
      <c r="H73" s="261">
        <f t="shared" si="6"/>
        <v>723.6170212765958</v>
      </c>
      <c r="I73" s="290"/>
      <c r="J73" s="1"/>
    </row>
    <row r="74" spans="1:10" ht="24">
      <c r="A74" s="86"/>
      <c r="B74" s="94"/>
      <c r="C74" s="239">
        <v>910</v>
      </c>
      <c r="D74" s="25" t="s">
        <v>40</v>
      </c>
      <c r="E74" s="121">
        <v>824</v>
      </c>
      <c r="F74" s="65"/>
      <c r="G74" s="255">
        <v>158</v>
      </c>
      <c r="H74" s="261"/>
      <c r="I74" s="290">
        <f t="shared" si="1"/>
        <v>19.174757281553397</v>
      </c>
      <c r="J74" s="1"/>
    </row>
    <row r="75" spans="1:10" ht="15" customHeight="1">
      <c r="A75" s="86"/>
      <c r="B75" s="95">
        <v>75619</v>
      </c>
      <c r="C75" s="251"/>
      <c r="D75" s="252" t="s">
        <v>58</v>
      </c>
      <c r="E75" s="256">
        <f>SUM(E76:E77)</f>
        <v>18121</v>
      </c>
      <c r="F75" s="256">
        <f>SUM(F76:F77)</f>
        <v>16200</v>
      </c>
      <c r="G75" s="256">
        <f>SUM(G76:G77)</f>
        <v>27245</v>
      </c>
      <c r="H75" s="261">
        <f t="shared" si="6"/>
        <v>168.179012345679</v>
      </c>
      <c r="I75" s="294">
        <f t="shared" si="1"/>
        <v>150.35042216213233</v>
      </c>
      <c r="J75" s="1"/>
    </row>
    <row r="76" spans="1:10" ht="15" customHeight="1">
      <c r="A76" s="86"/>
      <c r="B76" s="94"/>
      <c r="C76" s="239">
        <v>690</v>
      </c>
      <c r="D76" s="25" t="s">
        <v>127</v>
      </c>
      <c r="E76" s="121">
        <v>6359</v>
      </c>
      <c r="F76" s="65">
        <v>6950</v>
      </c>
      <c r="G76" s="255">
        <v>14898</v>
      </c>
      <c r="H76" s="261">
        <f t="shared" si="6"/>
        <v>214.35971223021585</v>
      </c>
      <c r="I76" s="290">
        <f t="shared" si="1"/>
        <v>234.28211983016197</v>
      </c>
      <c r="J76" s="1"/>
    </row>
    <row r="77" spans="1:10" ht="15" customHeight="1">
      <c r="A77" s="86"/>
      <c r="B77" s="94"/>
      <c r="C77" s="238">
        <v>970</v>
      </c>
      <c r="D77" s="27" t="s">
        <v>71</v>
      </c>
      <c r="E77" s="110">
        <v>11762</v>
      </c>
      <c r="F77" s="65">
        <v>9250</v>
      </c>
      <c r="G77" s="255">
        <v>12347</v>
      </c>
      <c r="H77" s="261">
        <f t="shared" si="6"/>
        <v>133.48108108108107</v>
      </c>
      <c r="I77" s="290">
        <f t="shared" si="1"/>
        <v>104.97364393810575</v>
      </c>
      <c r="J77" s="1"/>
    </row>
    <row r="78" spans="1:10" ht="24">
      <c r="A78" s="86"/>
      <c r="B78" s="95">
        <v>75621</v>
      </c>
      <c r="C78" s="104"/>
      <c r="D78" s="29" t="s">
        <v>60</v>
      </c>
      <c r="E78" s="67">
        <f>SUM(E79+E80)</f>
        <v>11979906</v>
      </c>
      <c r="F78" s="67">
        <f>SUM(F79+F80)</f>
        <v>12213128</v>
      </c>
      <c r="G78" s="256">
        <f>SUM(G79+G80)</f>
        <v>12495114</v>
      </c>
      <c r="H78" s="261">
        <f t="shared" si="6"/>
        <v>102.30887615359472</v>
      </c>
      <c r="I78" s="294">
        <f t="shared" si="1"/>
        <v>104.30060135697225</v>
      </c>
      <c r="J78" s="1"/>
    </row>
    <row r="79" spans="1:10" ht="15" customHeight="1">
      <c r="A79" s="86"/>
      <c r="B79" s="94"/>
      <c r="C79" s="238">
        <v>10</v>
      </c>
      <c r="D79" s="27" t="s">
        <v>61</v>
      </c>
      <c r="E79" s="110">
        <v>10250950</v>
      </c>
      <c r="F79" s="65">
        <v>10493128</v>
      </c>
      <c r="G79" s="255">
        <v>10247430</v>
      </c>
      <c r="H79" s="261">
        <f aca="true" t="shared" si="7" ref="H79:H85">(G79/F79)*100</f>
        <v>97.65848658283784</v>
      </c>
      <c r="I79" s="290">
        <f aca="true" t="shared" si="8" ref="I79:I173">(G79/E79)*100</f>
        <v>99.96566171915774</v>
      </c>
      <c r="J79" s="1"/>
    </row>
    <row r="80" spans="1:10" ht="15" customHeight="1" thickBot="1">
      <c r="A80" s="241"/>
      <c r="B80" s="136"/>
      <c r="C80" s="242">
        <v>20</v>
      </c>
      <c r="D80" s="206" t="s">
        <v>78</v>
      </c>
      <c r="E80" s="216">
        <v>1728956</v>
      </c>
      <c r="F80" s="82">
        <v>1720000</v>
      </c>
      <c r="G80" s="139">
        <v>2247684</v>
      </c>
      <c r="H80" s="263">
        <f t="shared" si="7"/>
        <v>130.6793023255814</v>
      </c>
      <c r="I80" s="291">
        <f t="shared" si="8"/>
        <v>130.00238294091926</v>
      </c>
      <c r="J80" s="1"/>
    </row>
    <row r="81" spans="1:10" ht="13.5" thickBot="1">
      <c r="A81" s="88">
        <v>758</v>
      </c>
      <c r="B81" s="97"/>
      <c r="C81" s="240"/>
      <c r="D81" s="221" t="s">
        <v>16</v>
      </c>
      <c r="E81" s="222">
        <f>+E82+E84+E87+E89+E91</f>
        <v>18095672</v>
      </c>
      <c r="F81" s="222">
        <f>+F82+F84+F87+F89+F91</f>
        <v>19054805</v>
      </c>
      <c r="G81" s="222">
        <f>+G82+G84+G87+G89+G91</f>
        <v>19094336</v>
      </c>
      <c r="H81" s="279">
        <f t="shared" si="7"/>
        <v>100.20745948331668</v>
      </c>
      <c r="I81" s="314">
        <f t="shared" si="8"/>
        <v>105.51880029655709</v>
      </c>
      <c r="J81" s="1"/>
    </row>
    <row r="82" spans="1:10" ht="24">
      <c r="A82" s="85"/>
      <c r="B82" s="93">
        <v>75801</v>
      </c>
      <c r="C82" s="101"/>
      <c r="D82" s="107" t="s">
        <v>62</v>
      </c>
      <c r="E82" s="72">
        <f>+E83</f>
        <v>16842607</v>
      </c>
      <c r="F82" s="72">
        <f>+F83</f>
        <v>16964025</v>
      </c>
      <c r="G82" s="254">
        <f>+G83</f>
        <v>16964025</v>
      </c>
      <c r="H82" s="264">
        <f t="shared" si="7"/>
        <v>100</v>
      </c>
      <c r="I82" s="293">
        <f t="shared" si="8"/>
        <v>100.72089789900103</v>
      </c>
      <c r="J82" s="1"/>
    </row>
    <row r="83" spans="1:10" ht="15" customHeight="1">
      <c r="A83" s="86"/>
      <c r="B83" s="94"/>
      <c r="C83" s="238">
        <v>2920</v>
      </c>
      <c r="D83" s="27" t="s">
        <v>63</v>
      </c>
      <c r="E83" s="110">
        <v>16842607</v>
      </c>
      <c r="F83" s="65">
        <v>16964025</v>
      </c>
      <c r="G83" s="255">
        <v>16964025</v>
      </c>
      <c r="H83" s="261">
        <f t="shared" si="7"/>
        <v>100</v>
      </c>
      <c r="I83" s="290">
        <f t="shared" si="8"/>
        <v>100.72089789900103</v>
      </c>
      <c r="J83" s="1"/>
    </row>
    <row r="84" spans="1:10" ht="24">
      <c r="A84" s="86"/>
      <c r="B84" s="95">
        <v>75802</v>
      </c>
      <c r="C84" s="102"/>
      <c r="D84" s="29" t="s">
        <v>64</v>
      </c>
      <c r="E84" s="133">
        <f>SUM(E86)</f>
        <v>24444</v>
      </c>
      <c r="F84" s="67">
        <f>SUM(F85:F86)</f>
        <v>1954661</v>
      </c>
      <c r="G84" s="67">
        <f>SUM(G85:G86)</f>
        <v>1954661</v>
      </c>
      <c r="H84" s="262">
        <f t="shared" si="7"/>
        <v>100</v>
      </c>
      <c r="I84" s="294"/>
      <c r="J84" s="5"/>
    </row>
    <row r="85" spans="1:10" ht="12.75">
      <c r="A85" s="86"/>
      <c r="B85" s="95"/>
      <c r="C85" s="98">
        <v>2750</v>
      </c>
      <c r="D85" s="27" t="s">
        <v>322</v>
      </c>
      <c r="E85" s="110"/>
      <c r="F85" s="65">
        <v>1954661</v>
      </c>
      <c r="G85" s="255">
        <v>1954661</v>
      </c>
      <c r="H85" s="261">
        <f t="shared" si="7"/>
        <v>100</v>
      </c>
      <c r="I85" s="290"/>
      <c r="J85" s="403"/>
    </row>
    <row r="86" spans="1:10" ht="15" customHeight="1">
      <c r="A86" s="86"/>
      <c r="B86" s="94"/>
      <c r="C86" s="238">
        <v>2920</v>
      </c>
      <c r="D86" s="27" t="s">
        <v>63</v>
      </c>
      <c r="E86" s="110">
        <v>24444</v>
      </c>
      <c r="F86" s="65"/>
      <c r="G86" s="255"/>
      <c r="H86" s="261"/>
      <c r="I86" s="290"/>
      <c r="J86" s="1"/>
    </row>
    <row r="87" spans="1:10" ht="12.75">
      <c r="A87" s="86"/>
      <c r="B87" s="95">
        <v>75805</v>
      </c>
      <c r="C87" s="104"/>
      <c r="D87" s="29" t="s">
        <v>217</v>
      </c>
      <c r="E87" s="67">
        <f>SUM(E88)</f>
        <v>1134516</v>
      </c>
      <c r="F87" s="67">
        <f>SUM(F88)</f>
        <v>26119</v>
      </c>
      <c r="G87" s="67">
        <f>SUM(G88)</f>
        <v>26119</v>
      </c>
      <c r="H87" s="262">
        <f>(G87/F87)*100</f>
        <v>100</v>
      </c>
      <c r="I87" s="290">
        <f t="shared" si="8"/>
        <v>2.3022152177668715</v>
      </c>
      <c r="J87" s="1"/>
    </row>
    <row r="88" spans="1:10" ht="15" customHeight="1">
      <c r="A88" s="86"/>
      <c r="B88" s="94"/>
      <c r="C88" s="238">
        <v>2920</v>
      </c>
      <c r="D88" s="27" t="s">
        <v>63</v>
      </c>
      <c r="E88" s="110">
        <v>1134516</v>
      </c>
      <c r="F88" s="65">
        <v>26119</v>
      </c>
      <c r="G88" s="255">
        <v>26119</v>
      </c>
      <c r="H88" s="261">
        <f>(G88/F88)*100</f>
        <v>100</v>
      </c>
      <c r="I88" s="290">
        <f t="shared" si="8"/>
        <v>2.3022152177668715</v>
      </c>
      <c r="J88" s="1"/>
    </row>
    <row r="89" spans="1:10" ht="24">
      <c r="A89" s="86"/>
      <c r="B89" s="95">
        <v>75809</v>
      </c>
      <c r="C89" s="104"/>
      <c r="D89" s="29" t="s">
        <v>218</v>
      </c>
      <c r="E89" s="67">
        <f>SUM(E90)</f>
        <v>20000</v>
      </c>
      <c r="F89" s="67">
        <f>SUM(F90)</f>
        <v>20000</v>
      </c>
      <c r="G89" s="67">
        <f>SUM(G90)</f>
        <v>20000</v>
      </c>
      <c r="H89" s="262">
        <f>(G89/F89)*100</f>
        <v>100</v>
      </c>
      <c r="I89" s="294">
        <f t="shared" si="8"/>
        <v>100</v>
      </c>
      <c r="J89" s="1"/>
    </row>
    <row r="90" spans="1:10" ht="24">
      <c r="A90" s="86"/>
      <c r="B90" s="94"/>
      <c r="C90" s="238">
        <v>2320</v>
      </c>
      <c r="D90" s="27" t="s">
        <v>219</v>
      </c>
      <c r="E90" s="110">
        <v>20000</v>
      </c>
      <c r="F90" s="65">
        <v>20000</v>
      </c>
      <c r="G90" s="255">
        <v>20000</v>
      </c>
      <c r="H90" s="261">
        <f>(G90/F90)*100</f>
        <v>100</v>
      </c>
      <c r="I90" s="290">
        <f t="shared" si="8"/>
        <v>100</v>
      </c>
      <c r="J90" s="1"/>
    </row>
    <row r="91" spans="1:10" ht="14.25" customHeight="1">
      <c r="A91" s="86"/>
      <c r="B91" s="95">
        <v>75814</v>
      </c>
      <c r="C91" s="104"/>
      <c r="D91" s="77" t="s">
        <v>65</v>
      </c>
      <c r="E91" s="67">
        <f>+E92</f>
        <v>74105</v>
      </c>
      <c r="F91" s="67">
        <f>+F92</f>
        <v>90000</v>
      </c>
      <c r="G91" s="256">
        <f>+G92</f>
        <v>129531</v>
      </c>
      <c r="H91" s="262">
        <f aca="true" t="shared" si="9" ref="H91:H102">(G91/F91)*100</f>
        <v>143.92333333333335</v>
      </c>
      <c r="I91" s="294">
        <f t="shared" si="8"/>
        <v>174.79387355778962</v>
      </c>
      <c r="J91" s="1"/>
    </row>
    <row r="92" spans="1:10" ht="15.75" customHeight="1" thickBot="1">
      <c r="A92" s="87"/>
      <c r="B92" s="96"/>
      <c r="C92" s="239">
        <v>920</v>
      </c>
      <c r="D92" s="68" t="s">
        <v>68</v>
      </c>
      <c r="E92" s="69">
        <v>74105</v>
      </c>
      <c r="F92" s="69">
        <v>90000</v>
      </c>
      <c r="G92" s="258">
        <v>129531</v>
      </c>
      <c r="H92" s="263">
        <f t="shared" si="9"/>
        <v>143.92333333333335</v>
      </c>
      <c r="I92" s="291">
        <f t="shared" si="8"/>
        <v>174.79387355778962</v>
      </c>
      <c r="J92" s="1"/>
    </row>
    <row r="93" spans="1:10" ht="13.5" thickBot="1">
      <c r="A93" s="88">
        <v>801</v>
      </c>
      <c r="B93" s="97"/>
      <c r="C93" s="240"/>
      <c r="D93" s="221" t="s">
        <v>7</v>
      </c>
      <c r="E93" s="222">
        <f>+E94+E103+E107+E117</f>
        <v>623438</v>
      </c>
      <c r="F93" s="222">
        <f>+F94+F103+F107+F113+F117</f>
        <v>710757</v>
      </c>
      <c r="G93" s="222">
        <f>+G94+G103+G107+G113+G115+G117</f>
        <v>704766</v>
      </c>
      <c r="H93" s="279">
        <f t="shared" si="9"/>
        <v>99.15709588509152</v>
      </c>
      <c r="I93" s="314">
        <f t="shared" si="8"/>
        <v>113.04508226960822</v>
      </c>
      <c r="J93" s="1"/>
    </row>
    <row r="94" spans="1:10" ht="12.75">
      <c r="A94" s="85"/>
      <c r="B94" s="93">
        <v>80101</v>
      </c>
      <c r="C94" s="101"/>
      <c r="D94" s="71" t="s">
        <v>66</v>
      </c>
      <c r="E94" s="72">
        <f>SUM(E95:E102)</f>
        <v>171956</v>
      </c>
      <c r="F94" s="72">
        <f>SUM(F95:F102)</f>
        <v>131117</v>
      </c>
      <c r="G94" s="72">
        <f>SUM(G95:G102)</f>
        <v>126608</v>
      </c>
      <c r="H94" s="264">
        <f t="shared" si="9"/>
        <v>96.56108666305666</v>
      </c>
      <c r="I94" s="293">
        <f t="shared" si="8"/>
        <v>73.62813743050548</v>
      </c>
      <c r="J94" s="1"/>
    </row>
    <row r="95" spans="1:10" ht="43.5" customHeight="1">
      <c r="A95" s="86"/>
      <c r="B95" s="94"/>
      <c r="C95" s="238">
        <v>750</v>
      </c>
      <c r="D95" s="27" t="s">
        <v>67</v>
      </c>
      <c r="E95" s="110">
        <v>106848</v>
      </c>
      <c r="F95" s="65">
        <v>75832</v>
      </c>
      <c r="G95" s="255">
        <v>69165</v>
      </c>
      <c r="H95" s="261">
        <f t="shared" si="9"/>
        <v>91.20819706720118</v>
      </c>
      <c r="I95" s="290">
        <f t="shared" si="8"/>
        <v>64.73214285714286</v>
      </c>
      <c r="J95" s="1"/>
    </row>
    <row r="96" spans="1:10" ht="24.75" customHeight="1">
      <c r="A96" s="86"/>
      <c r="B96" s="94"/>
      <c r="C96" s="238">
        <v>840</v>
      </c>
      <c r="D96" s="27" t="s">
        <v>39</v>
      </c>
      <c r="E96" s="110"/>
      <c r="F96" s="65">
        <v>1650</v>
      </c>
      <c r="G96" s="255">
        <v>1641</v>
      </c>
      <c r="H96" s="261">
        <f t="shared" si="9"/>
        <v>99.45454545454545</v>
      </c>
      <c r="I96" s="290"/>
      <c r="J96" s="1"/>
    </row>
    <row r="97" spans="1:10" ht="13.5" customHeight="1">
      <c r="A97" s="86"/>
      <c r="B97" s="94"/>
      <c r="C97" s="238">
        <v>920</v>
      </c>
      <c r="D97" s="47" t="s">
        <v>68</v>
      </c>
      <c r="E97" s="65">
        <v>14860</v>
      </c>
      <c r="F97" s="65">
        <v>21007</v>
      </c>
      <c r="G97" s="255">
        <v>22103</v>
      </c>
      <c r="H97" s="261">
        <f t="shared" si="9"/>
        <v>105.21730851620887</v>
      </c>
      <c r="I97" s="290">
        <f t="shared" si="8"/>
        <v>148.7415881561238</v>
      </c>
      <c r="J97" s="1"/>
    </row>
    <row r="98" spans="1:10" ht="14.25" customHeight="1">
      <c r="A98" s="86"/>
      <c r="B98" s="94"/>
      <c r="C98" s="238">
        <v>970</v>
      </c>
      <c r="D98" s="47" t="s">
        <v>71</v>
      </c>
      <c r="E98" s="65">
        <v>500</v>
      </c>
      <c r="F98" s="65">
        <v>3230</v>
      </c>
      <c r="G98" s="255">
        <v>4301</v>
      </c>
      <c r="H98" s="261">
        <f t="shared" si="9"/>
        <v>133.1578947368421</v>
      </c>
      <c r="I98" s="290">
        <f t="shared" si="8"/>
        <v>860.2</v>
      </c>
      <c r="J98" s="1"/>
    </row>
    <row r="99" spans="1:10" ht="39" customHeight="1">
      <c r="A99" s="86"/>
      <c r="B99" s="94"/>
      <c r="C99" s="266">
        <v>2010</v>
      </c>
      <c r="D99" s="27" t="s">
        <v>326</v>
      </c>
      <c r="E99" s="110">
        <v>13748</v>
      </c>
      <c r="F99" s="65"/>
      <c r="G99" s="255"/>
      <c r="H99" s="261"/>
      <c r="I99" s="290"/>
      <c r="J99" s="1"/>
    </row>
    <row r="100" spans="1:10" ht="26.25" customHeight="1">
      <c r="A100" s="86"/>
      <c r="B100" s="94"/>
      <c r="C100" s="238">
        <v>2030</v>
      </c>
      <c r="D100" s="27" t="s">
        <v>224</v>
      </c>
      <c r="E100" s="110"/>
      <c r="F100" s="65">
        <v>13812</v>
      </c>
      <c r="G100" s="255">
        <v>13812</v>
      </c>
      <c r="H100" s="261">
        <f t="shared" si="9"/>
        <v>100</v>
      </c>
      <c r="I100" s="290"/>
      <c r="J100" s="1"/>
    </row>
    <row r="101" spans="1:10" ht="26.25" customHeight="1">
      <c r="A101" s="86"/>
      <c r="B101" s="94"/>
      <c r="C101" s="238">
        <v>2033</v>
      </c>
      <c r="D101" s="27" t="s">
        <v>220</v>
      </c>
      <c r="E101" s="110"/>
      <c r="F101" s="65">
        <v>7305</v>
      </c>
      <c r="G101" s="255">
        <v>7305</v>
      </c>
      <c r="H101" s="261">
        <f t="shared" si="9"/>
        <v>100</v>
      </c>
      <c r="I101" s="290"/>
      <c r="J101" s="1"/>
    </row>
    <row r="102" spans="1:10" ht="26.25" customHeight="1">
      <c r="A102" s="86"/>
      <c r="B102" s="94"/>
      <c r="C102" s="238">
        <v>2700</v>
      </c>
      <c r="D102" s="27" t="s">
        <v>281</v>
      </c>
      <c r="E102" s="110">
        <v>36000</v>
      </c>
      <c r="F102" s="65">
        <v>8281</v>
      </c>
      <c r="G102" s="255">
        <v>8281</v>
      </c>
      <c r="H102" s="261">
        <f t="shared" si="9"/>
        <v>100</v>
      </c>
      <c r="I102" s="290">
        <f t="shared" si="8"/>
        <v>23.002777777777776</v>
      </c>
      <c r="J102" s="1"/>
    </row>
    <row r="103" spans="1:10" ht="12.75">
      <c r="A103" s="86"/>
      <c r="B103" s="95">
        <v>80104</v>
      </c>
      <c r="C103" s="104"/>
      <c r="D103" s="77" t="s">
        <v>208</v>
      </c>
      <c r="E103" s="67">
        <f>SUM(E105)</f>
        <v>192321</v>
      </c>
      <c r="F103" s="67">
        <f>SUM(F105)</f>
        <v>205050</v>
      </c>
      <c r="G103" s="256">
        <f>SUM(G104:G106)</f>
        <v>203380</v>
      </c>
      <c r="H103" s="262">
        <f>(G103/F103)*100</f>
        <v>99.18556449646428</v>
      </c>
      <c r="I103" s="294">
        <f t="shared" si="8"/>
        <v>105.75028208048003</v>
      </c>
      <c r="J103" s="1"/>
    </row>
    <row r="104" spans="1:10" ht="42" customHeight="1">
      <c r="A104" s="86"/>
      <c r="B104" s="95"/>
      <c r="C104" s="238">
        <v>750</v>
      </c>
      <c r="D104" s="27" t="s">
        <v>67</v>
      </c>
      <c r="E104" s="67"/>
      <c r="F104" s="67"/>
      <c r="G104" s="255">
        <v>150</v>
      </c>
      <c r="H104" s="262"/>
      <c r="I104" s="294"/>
      <c r="J104" s="1"/>
    </row>
    <row r="105" spans="1:11" ht="12.75">
      <c r="A105" s="86"/>
      <c r="B105" s="94"/>
      <c r="C105" s="238">
        <v>830</v>
      </c>
      <c r="D105" s="47" t="s">
        <v>23</v>
      </c>
      <c r="E105" s="65">
        <v>192321</v>
      </c>
      <c r="F105" s="65">
        <v>205050</v>
      </c>
      <c r="G105" s="255">
        <v>199980</v>
      </c>
      <c r="H105" s="261">
        <f>(G105/F105)*100</f>
        <v>97.52743233357718</v>
      </c>
      <c r="I105" s="290">
        <f t="shared" si="8"/>
        <v>103.9824044176143</v>
      </c>
      <c r="J105" s="1"/>
      <c r="K105" t="s">
        <v>22</v>
      </c>
    </row>
    <row r="106" spans="1:10" ht="12.75">
      <c r="A106" s="86"/>
      <c r="B106" s="94"/>
      <c r="C106" s="238">
        <v>920</v>
      </c>
      <c r="D106" s="47" t="s">
        <v>68</v>
      </c>
      <c r="E106" s="65"/>
      <c r="F106" s="65"/>
      <c r="G106" s="255">
        <v>3250</v>
      </c>
      <c r="H106" s="261"/>
      <c r="I106" s="290"/>
      <c r="J106" s="1"/>
    </row>
    <row r="107" spans="1:10" ht="12.75">
      <c r="A107" s="86"/>
      <c r="B107" s="95">
        <v>80110</v>
      </c>
      <c r="C107" s="104"/>
      <c r="D107" s="77" t="s">
        <v>8</v>
      </c>
      <c r="E107" s="67">
        <f>SUM(E108:E112)</f>
        <v>170300</v>
      </c>
      <c r="F107" s="67">
        <f>SUM(F108:F112)</f>
        <v>370511</v>
      </c>
      <c r="G107" s="256">
        <f>SUM(G108:G112)</f>
        <v>370591</v>
      </c>
      <c r="H107" s="262">
        <f aca="true" t="shared" si="10" ref="H107:H173">(G107/F107)*100</f>
        <v>100.02159180159293</v>
      </c>
      <c r="I107" s="290">
        <f t="shared" si="8"/>
        <v>217.61068702290078</v>
      </c>
      <c r="J107" s="1"/>
    </row>
    <row r="108" spans="1:10" ht="37.5" customHeight="1">
      <c r="A108" s="86"/>
      <c r="B108" s="94"/>
      <c r="C108" s="238">
        <v>750</v>
      </c>
      <c r="D108" s="27" t="s">
        <v>67</v>
      </c>
      <c r="E108" s="110">
        <v>45000</v>
      </c>
      <c r="F108" s="65">
        <v>45000</v>
      </c>
      <c r="G108" s="255">
        <v>45000</v>
      </c>
      <c r="H108" s="261">
        <f t="shared" si="10"/>
        <v>100</v>
      </c>
      <c r="I108" s="290">
        <f t="shared" si="8"/>
        <v>100</v>
      </c>
      <c r="J108" s="1"/>
    </row>
    <row r="109" spans="1:10" ht="12.75">
      <c r="A109" s="86"/>
      <c r="B109" s="94"/>
      <c r="C109" s="238">
        <v>920</v>
      </c>
      <c r="D109" s="47" t="s">
        <v>68</v>
      </c>
      <c r="E109" s="65">
        <v>100</v>
      </c>
      <c r="F109" s="65">
        <v>1750</v>
      </c>
      <c r="G109" s="255">
        <v>1830</v>
      </c>
      <c r="H109" s="261">
        <f t="shared" si="10"/>
        <v>104.57142857142858</v>
      </c>
      <c r="I109" s="290">
        <f t="shared" si="8"/>
        <v>1830</v>
      </c>
      <c r="J109" s="1"/>
    </row>
    <row r="110" spans="1:10" ht="12.75">
      <c r="A110" s="86"/>
      <c r="B110" s="94"/>
      <c r="C110" s="238">
        <v>970</v>
      </c>
      <c r="D110" s="47" t="s">
        <v>71</v>
      </c>
      <c r="E110" s="65">
        <v>200</v>
      </c>
      <c r="F110" s="65">
        <v>24322</v>
      </c>
      <c r="G110" s="255">
        <v>24322</v>
      </c>
      <c r="H110" s="261">
        <f t="shared" si="10"/>
        <v>100</v>
      </c>
      <c r="I110" s="290">
        <f t="shared" si="8"/>
        <v>12161</v>
      </c>
      <c r="J110" s="1"/>
    </row>
    <row r="111" spans="1:10" ht="30.75" customHeight="1">
      <c r="A111" s="86"/>
      <c r="B111" s="94"/>
      <c r="C111" s="238">
        <v>2033</v>
      </c>
      <c r="D111" s="27" t="s">
        <v>220</v>
      </c>
      <c r="E111" s="65"/>
      <c r="F111" s="65">
        <v>14039</v>
      </c>
      <c r="G111" s="255">
        <v>14039</v>
      </c>
      <c r="H111" s="261">
        <f t="shared" si="10"/>
        <v>100</v>
      </c>
      <c r="I111" s="290"/>
      <c r="J111" s="1"/>
    </row>
    <row r="112" spans="1:10" ht="24">
      <c r="A112" s="86"/>
      <c r="B112" s="94"/>
      <c r="C112" s="238">
        <v>6290</v>
      </c>
      <c r="D112" s="27" t="s">
        <v>209</v>
      </c>
      <c r="E112" s="110">
        <v>125000</v>
      </c>
      <c r="F112" s="65">
        <v>285400</v>
      </c>
      <c r="G112" s="255">
        <v>285400</v>
      </c>
      <c r="H112" s="261">
        <f t="shared" si="10"/>
        <v>100</v>
      </c>
      <c r="I112" s="290">
        <f t="shared" si="8"/>
        <v>228.32</v>
      </c>
      <c r="J112" s="1"/>
    </row>
    <row r="113" spans="1:10" ht="12.75">
      <c r="A113" s="86"/>
      <c r="B113" s="95">
        <v>80113</v>
      </c>
      <c r="C113" s="104"/>
      <c r="D113" s="29" t="s">
        <v>323</v>
      </c>
      <c r="E113" s="133"/>
      <c r="F113" s="67">
        <f>SUM(F114)</f>
        <v>2129</v>
      </c>
      <c r="G113" s="67">
        <f>SUM(G114)</f>
        <v>2129</v>
      </c>
      <c r="H113" s="262">
        <f t="shared" si="10"/>
        <v>100</v>
      </c>
      <c r="I113" s="294"/>
      <c r="J113" s="5"/>
    </row>
    <row r="114" spans="1:10" ht="36">
      <c r="A114" s="86"/>
      <c r="B114" s="94"/>
      <c r="C114" s="238">
        <v>2030</v>
      </c>
      <c r="D114" s="27" t="s">
        <v>220</v>
      </c>
      <c r="E114" s="110"/>
      <c r="F114" s="65">
        <v>2129</v>
      </c>
      <c r="G114" s="255">
        <v>2129</v>
      </c>
      <c r="H114" s="261">
        <f t="shared" si="10"/>
        <v>100</v>
      </c>
      <c r="I114" s="290"/>
      <c r="J114" s="1"/>
    </row>
    <row r="115" spans="1:10" ht="12.75">
      <c r="A115" s="86"/>
      <c r="B115" s="95">
        <v>80114</v>
      </c>
      <c r="C115" s="238"/>
      <c r="D115" s="23" t="s">
        <v>122</v>
      </c>
      <c r="E115" s="110"/>
      <c r="F115" s="65"/>
      <c r="G115" s="256">
        <f>SUM(G116)</f>
        <v>108</v>
      </c>
      <c r="H115" s="262"/>
      <c r="I115" s="294"/>
      <c r="J115" s="5"/>
    </row>
    <row r="116" spans="1:10" ht="12.75">
      <c r="A116" s="86"/>
      <c r="B116" s="94"/>
      <c r="C116" s="238">
        <v>970</v>
      </c>
      <c r="D116" s="47" t="s">
        <v>71</v>
      </c>
      <c r="E116" s="110"/>
      <c r="F116" s="65"/>
      <c r="G116" s="255">
        <v>108</v>
      </c>
      <c r="H116" s="261"/>
      <c r="I116" s="290"/>
      <c r="J116" s="1"/>
    </row>
    <row r="117" spans="1:10" ht="12.75">
      <c r="A117" s="86"/>
      <c r="B117" s="95">
        <v>80195</v>
      </c>
      <c r="C117" s="102"/>
      <c r="D117" s="77" t="s">
        <v>35</v>
      </c>
      <c r="E117" s="133">
        <f>SUM(E118)</f>
        <v>88861</v>
      </c>
      <c r="F117" s="133">
        <f>SUM(F118)</f>
        <v>1950</v>
      </c>
      <c r="G117" s="133">
        <f>SUM(G118)</f>
        <v>1950</v>
      </c>
      <c r="H117" s="261">
        <f t="shared" si="10"/>
        <v>100</v>
      </c>
      <c r="I117" s="290"/>
      <c r="J117" s="1"/>
    </row>
    <row r="118" spans="1:10" ht="26.25" customHeight="1" thickBot="1">
      <c r="A118" s="87"/>
      <c r="B118" s="96"/>
      <c r="C118" s="239">
        <v>2030</v>
      </c>
      <c r="D118" s="25" t="s">
        <v>220</v>
      </c>
      <c r="E118" s="121">
        <v>88861</v>
      </c>
      <c r="F118" s="69">
        <v>1950</v>
      </c>
      <c r="G118" s="69">
        <v>1950</v>
      </c>
      <c r="H118" s="261">
        <f t="shared" si="10"/>
        <v>100</v>
      </c>
      <c r="I118" s="291"/>
      <c r="J118" s="1"/>
    </row>
    <row r="119" spans="1:10" ht="14.25" customHeight="1" thickBot="1">
      <c r="A119" s="88">
        <v>851</v>
      </c>
      <c r="B119" s="97"/>
      <c r="C119" s="240"/>
      <c r="D119" s="221" t="s">
        <v>10</v>
      </c>
      <c r="E119" s="222">
        <f>SUM(E120)</f>
        <v>376547</v>
      </c>
      <c r="F119" s="222">
        <f>SUM(F120)</f>
        <v>400000</v>
      </c>
      <c r="G119" s="257">
        <f>SUM(G120)</f>
        <v>482405</v>
      </c>
      <c r="H119" s="279">
        <f t="shared" si="10"/>
        <v>120.60125</v>
      </c>
      <c r="I119" s="314">
        <f t="shared" si="8"/>
        <v>128.1128252250051</v>
      </c>
      <c r="J119" s="1"/>
    </row>
    <row r="120" spans="1:10" ht="14.25" customHeight="1">
      <c r="A120" s="85"/>
      <c r="B120" s="93">
        <v>85154</v>
      </c>
      <c r="C120" s="101"/>
      <c r="D120" s="71" t="s">
        <v>12</v>
      </c>
      <c r="E120" s="72">
        <f>SUM(E121:E122)</f>
        <v>376547</v>
      </c>
      <c r="F120" s="72">
        <f>SUM(F121)</f>
        <v>400000</v>
      </c>
      <c r="G120" s="254">
        <f>SUM(G121:G122)</f>
        <v>482405</v>
      </c>
      <c r="H120" s="264">
        <f t="shared" si="10"/>
        <v>120.60125</v>
      </c>
      <c r="I120" s="293">
        <f t="shared" si="8"/>
        <v>128.1128252250051</v>
      </c>
      <c r="J120" s="1"/>
    </row>
    <row r="121" spans="1:10" ht="14.25" customHeight="1">
      <c r="A121" s="86"/>
      <c r="B121" s="94"/>
      <c r="C121" s="238">
        <v>480</v>
      </c>
      <c r="D121" s="27" t="s">
        <v>69</v>
      </c>
      <c r="E121" s="110">
        <v>375843</v>
      </c>
      <c r="F121" s="65">
        <v>400000</v>
      </c>
      <c r="G121" s="65">
        <v>482367</v>
      </c>
      <c r="H121" s="261">
        <f t="shared" si="10"/>
        <v>120.59174999999999</v>
      </c>
      <c r="I121" s="290">
        <f t="shared" si="8"/>
        <v>128.34268564267526</v>
      </c>
      <c r="J121" s="1"/>
    </row>
    <row r="122" spans="1:10" ht="24.75" thickBot="1">
      <c r="A122" s="87"/>
      <c r="B122" s="96"/>
      <c r="C122" s="239">
        <v>910</v>
      </c>
      <c r="D122" s="25" t="s">
        <v>54</v>
      </c>
      <c r="E122" s="121">
        <v>704</v>
      </c>
      <c r="F122" s="69"/>
      <c r="G122" s="69">
        <v>38</v>
      </c>
      <c r="H122" s="263"/>
      <c r="I122" s="291"/>
      <c r="J122" s="1"/>
    </row>
    <row r="123" spans="1:10" ht="12.75">
      <c r="A123" s="426">
        <v>852</v>
      </c>
      <c r="B123" s="427"/>
      <c r="C123" s="428"/>
      <c r="D123" s="429" t="s">
        <v>210</v>
      </c>
      <c r="E123" s="370">
        <f>SUM(E126+E129+E131+E134+E136+E138+E143)</f>
        <v>3483315</v>
      </c>
      <c r="F123" s="370">
        <f>SUM(F124+F126+F129+F131+F136+F138+F143)</f>
        <v>5805610</v>
      </c>
      <c r="G123" s="370">
        <f>SUM(G124+G126+G129+G131+G136+G138+G143)</f>
        <v>5487533</v>
      </c>
      <c r="H123" s="430">
        <f t="shared" si="10"/>
        <v>94.52121310249913</v>
      </c>
      <c r="I123" s="373">
        <f t="shared" si="8"/>
        <v>157.53766168147297</v>
      </c>
      <c r="J123" s="1"/>
    </row>
    <row r="124" spans="1:10" ht="12.75">
      <c r="A124" s="92"/>
      <c r="B124" s="99">
        <v>85203</v>
      </c>
      <c r="C124" s="431"/>
      <c r="D124" s="48"/>
      <c r="E124" s="55"/>
      <c r="F124" s="55">
        <f>SUM(F125)</f>
        <v>12022</v>
      </c>
      <c r="G124" s="55">
        <f>SUM(G125)</f>
        <v>12022</v>
      </c>
      <c r="H124" s="262">
        <f t="shared" si="10"/>
        <v>100</v>
      </c>
      <c r="I124" s="56"/>
      <c r="J124" s="1"/>
    </row>
    <row r="125" spans="1:10" ht="12.75">
      <c r="A125" s="92"/>
      <c r="B125" s="99"/>
      <c r="C125" s="238">
        <v>970</v>
      </c>
      <c r="D125" s="47" t="s">
        <v>71</v>
      </c>
      <c r="E125" s="55"/>
      <c r="F125" s="54">
        <v>12022</v>
      </c>
      <c r="G125" s="54">
        <v>12022</v>
      </c>
      <c r="H125" s="261">
        <f t="shared" si="10"/>
        <v>100</v>
      </c>
      <c r="I125" s="126"/>
      <c r="J125" s="403"/>
    </row>
    <row r="126" spans="1:10" ht="24.75" customHeight="1">
      <c r="A126" s="115"/>
      <c r="B126" s="116">
        <v>85212</v>
      </c>
      <c r="C126" s="117"/>
      <c r="D126" s="66" t="s">
        <v>221</v>
      </c>
      <c r="E126" s="122"/>
      <c r="F126" s="52">
        <f>SUM(F127:F128)</f>
        <v>4149168</v>
      </c>
      <c r="G126" s="52">
        <f>SUM(G127:G128)</f>
        <v>3834379</v>
      </c>
      <c r="H126" s="264">
        <f t="shared" si="10"/>
        <v>92.41320187565314</v>
      </c>
      <c r="I126" s="289"/>
      <c r="J126" s="1"/>
    </row>
    <row r="127" spans="1:10" ht="36.75" customHeight="1">
      <c r="A127" s="92"/>
      <c r="B127" s="116"/>
      <c r="C127" s="266">
        <v>2010</v>
      </c>
      <c r="D127" s="27" t="s">
        <v>326</v>
      </c>
      <c r="E127" s="65"/>
      <c r="F127" s="54">
        <v>4134244</v>
      </c>
      <c r="G127" s="54">
        <v>3819455</v>
      </c>
      <c r="H127" s="261">
        <f t="shared" si="10"/>
        <v>92.38581467373479</v>
      </c>
      <c r="I127" s="290"/>
      <c r="J127" s="1"/>
    </row>
    <row r="128" spans="1:10" ht="36">
      <c r="A128" s="92"/>
      <c r="B128" s="99"/>
      <c r="C128" s="250">
        <v>6310</v>
      </c>
      <c r="D128" s="196" t="s">
        <v>222</v>
      </c>
      <c r="E128" s="277"/>
      <c r="F128" s="54">
        <v>14924</v>
      </c>
      <c r="G128" s="54">
        <v>14924</v>
      </c>
      <c r="H128" s="261">
        <f t="shared" si="10"/>
        <v>100</v>
      </c>
      <c r="I128" s="290"/>
      <c r="J128" s="1"/>
    </row>
    <row r="129" spans="1:10" ht="36">
      <c r="A129" s="85"/>
      <c r="B129" s="93">
        <v>85213</v>
      </c>
      <c r="C129" s="243"/>
      <c r="D129" s="107" t="s">
        <v>211</v>
      </c>
      <c r="E129" s="72">
        <f>SUM(E130)</f>
        <v>77260</v>
      </c>
      <c r="F129" s="72">
        <f>SUM(F130)</f>
        <v>42854</v>
      </c>
      <c r="G129" s="254">
        <f>SUM(G130)</f>
        <v>42719</v>
      </c>
      <c r="H129" s="264">
        <f t="shared" si="10"/>
        <v>99.68497689830588</v>
      </c>
      <c r="I129" s="294">
        <f t="shared" si="8"/>
        <v>55.29251876779705</v>
      </c>
      <c r="J129" s="1"/>
    </row>
    <row r="130" spans="1:10" ht="39" customHeight="1">
      <c r="A130" s="86"/>
      <c r="B130" s="94"/>
      <c r="C130" s="238">
        <v>2010</v>
      </c>
      <c r="D130" s="27" t="s">
        <v>326</v>
      </c>
      <c r="E130" s="65">
        <v>77260</v>
      </c>
      <c r="F130" s="65">
        <v>42854</v>
      </c>
      <c r="G130" s="255">
        <v>42719</v>
      </c>
      <c r="H130" s="261">
        <f t="shared" si="10"/>
        <v>99.68497689830588</v>
      </c>
      <c r="I130" s="290">
        <f t="shared" si="8"/>
        <v>55.29251876779705</v>
      </c>
      <c r="J130" s="1"/>
    </row>
    <row r="131" spans="1:10" ht="24">
      <c r="A131" s="86"/>
      <c r="B131" s="95">
        <v>85214</v>
      </c>
      <c r="C131" s="238"/>
      <c r="D131" s="29" t="s">
        <v>143</v>
      </c>
      <c r="E131" s="67">
        <f>SUM(E132)</f>
        <v>2173104</v>
      </c>
      <c r="F131" s="67">
        <f>SUM(F132:F133)</f>
        <v>902519</v>
      </c>
      <c r="G131" s="67">
        <f>SUM(G132:G133)</f>
        <v>902519</v>
      </c>
      <c r="H131" s="262">
        <f t="shared" si="10"/>
        <v>100</v>
      </c>
      <c r="I131" s="294">
        <f t="shared" si="8"/>
        <v>41.5313302998844</v>
      </c>
      <c r="J131" s="1"/>
    </row>
    <row r="132" spans="1:10" ht="37.5" customHeight="1">
      <c r="A132" s="86"/>
      <c r="B132" s="94"/>
      <c r="C132" s="238">
        <v>2010</v>
      </c>
      <c r="D132" s="27" t="s">
        <v>326</v>
      </c>
      <c r="E132" s="65">
        <v>2173104</v>
      </c>
      <c r="F132" s="65">
        <v>697037</v>
      </c>
      <c r="G132" s="255">
        <v>697037</v>
      </c>
      <c r="H132" s="261">
        <f t="shared" si="10"/>
        <v>100</v>
      </c>
      <c r="I132" s="290">
        <f t="shared" si="8"/>
        <v>32.07563926991069</v>
      </c>
      <c r="J132" s="1"/>
    </row>
    <row r="133" spans="1:10" ht="24">
      <c r="A133" s="86"/>
      <c r="B133" s="94"/>
      <c r="C133" s="98">
        <v>2030</v>
      </c>
      <c r="D133" s="27" t="s">
        <v>148</v>
      </c>
      <c r="E133" s="65"/>
      <c r="F133" s="65">
        <v>205482</v>
      </c>
      <c r="G133" s="255">
        <v>205482</v>
      </c>
      <c r="H133" s="261">
        <f t="shared" si="10"/>
        <v>100</v>
      </c>
      <c r="I133" s="290"/>
      <c r="J133" s="1"/>
    </row>
    <row r="134" spans="1:10" ht="15" customHeight="1">
      <c r="A134" s="86"/>
      <c r="B134" s="95">
        <v>85315</v>
      </c>
      <c r="C134" s="102"/>
      <c r="D134" s="77" t="s">
        <v>13</v>
      </c>
      <c r="E134" s="67">
        <f>SUM(E135)</f>
        <v>285492</v>
      </c>
      <c r="F134" s="65"/>
      <c r="G134" s="255"/>
      <c r="H134" s="261"/>
      <c r="I134" s="290"/>
      <c r="J134" s="1"/>
    </row>
    <row r="135" spans="1:10" ht="24">
      <c r="A135" s="86"/>
      <c r="B135" s="94"/>
      <c r="C135" s="98">
        <v>2030</v>
      </c>
      <c r="D135" s="27" t="s">
        <v>148</v>
      </c>
      <c r="E135" s="65">
        <v>285492</v>
      </c>
      <c r="F135" s="65"/>
      <c r="G135" s="255"/>
      <c r="H135" s="261"/>
      <c r="I135" s="290"/>
      <c r="J135" s="1"/>
    </row>
    <row r="136" spans="1:10" ht="15" customHeight="1">
      <c r="A136" s="86"/>
      <c r="B136" s="95">
        <v>85216</v>
      </c>
      <c r="C136" s="238"/>
      <c r="D136" s="108" t="s">
        <v>79</v>
      </c>
      <c r="E136" s="67">
        <f>SUM(E137)</f>
        <v>119980</v>
      </c>
      <c r="F136" s="67">
        <f>SUM(F137)</f>
        <v>14640</v>
      </c>
      <c r="G136" s="256">
        <f>SUM(G137)</f>
        <v>14639</v>
      </c>
      <c r="H136" s="262">
        <f t="shared" si="10"/>
        <v>99.9931693989071</v>
      </c>
      <c r="I136" s="294">
        <f t="shared" si="8"/>
        <v>12.20120020003334</v>
      </c>
      <c r="J136" s="1"/>
    </row>
    <row r="137" spans="1:10" ht="35.25" customHeight="1">
      <c r="A137" s="86"/>
      <c r="B137" s="94"/>
      <c r="C137" s="238">
        <v>2010</v>
      </c>
      <c r="D137" s="27" t="s">
        <v>326</v>
      </c>
      <c r="E137" s="65">
        <v>119980</v>
      </c>
      <c r="F137" s="65">
        <v>14640</v>
      </c>
      <c r="G137" s="255">
        <v>14639</v>
      </c>
      <c r="H137" s="261">
        <f t="shared" si="10"/>
        <v>99.9931693989071</v>
      </c>
      <c r="I137" s="290">
        <f t="shared" si="8"/>
        <v>12.20120020003334</v>
      </c>
      <c r="J137" s="1"/>
    </row>
    <row r="138" spans="1:10" ht="12.75">
      <c r="A138" s="86"/>
      <c r="B138" s="95">
        <v>85219</v>
      </c>
      <c r="C138" s="238"/>
      <c r="D138" s="77" t="s">
        <v>70</v>
      </c>
      <c r="E138" s="67">
        <f>SUM(E139:E142)</f>
        <v>465437</v>
      </c>
      <c r="F138" s="67">
        <f>SUM(F139:F142)</f>
        <v>507989</v>
      </c>
      <c r="G138" s="256">
        <f>SUM(G139:G142)</f>
        <v>504837</v>
      </c>
      <c r="H138" s="262">
        <f t="shared" si="10"/>
        <v>99.37951412333732</v>
      </c>
      <c r="I138" s="294">
        <f t="shared" si="8"/>
        <v>108.46516284695889</v>
      </c>
      <c r="J138" s="1"/>
    </row>
    <row r="139" spans="1:10" ht="15" customHeight="1">
      <c r="A139" s="87"/>
      <c r="B139" s="244"/>
      <c r="C139" s="238">
        <v>830</v>
      </c>
      <c r="D139" s="47" t="s">
        <v>23</v>
      </c>
      <c r="E139" s="69">
        <v>27932</v>
      </c>
      <c r="F139" s="69">
        <v>29000</v>
      </c>
      <c r="G139" s="258">
        <v>27190</v>
      </c>
      <c r="H139" s="261">
        <f t="shared" si="10"/>
        <v>93.75862068965517</v>
      </c>
      <c r="I139" s="290">
        <f t="shared" si="8"/>
        <v>97.34354861807246</v>
      </c>
      <c r="J139" s="1"/>
    </row>
    <row r="140" spans="1:10" ht="15" customHeight="1">
      <c r="A140" s="87"/>
      <c r="B140" s="244"/>
      <c r="C140" s="239">
        <v>920</v>
      </c>
      <c r="D140" s="68" t="s">
        <v>68</v>
      </c>
      <c r="E140" s="69">
        <v>1486</v>
      </c>
      <c r="F140" s="69">
        <v>10000</v>
      </c>
      <c r="G140" s="258">
        <v>8799</v>
      </c>
      <c r="H140" s="261">
        <f t="shared" si="10"/>
        <v>87.99</v>
      </c>
      <c r="I140" s="290">
        <f t="shared" si="8"/>
        <v>592.1265141318977</v>
      </c>
      <c r="J140" s="1"/>
    </row>
    <row r="141" spans="1:10" ht="15" customHeight="1">
      <c r="A141" s="87"/>
      <c r="B141" s="244"/>
      <c r="C141" s="238">
        <v>970</v>
      </c>
      <c r="D141" s="47" t="s">
        <v>71</v>
      </c>
      <c r="E141" s="69">
        <v>181</v>
      </c>
      <c r="F141" s="69">
        <v>14996</v>
      </c>
      <c r="G141" s="258">
        <v>14855</v>
      </c>
      <c r="H141" s="261">
        <f t="shared" si="10"/>
        <v>99.05974926647106</v>
      </c>
      <c r="I141" s="290">
        <f t="shared" si="8"/>
        <v>8207.182320441989</v>
      </c>
      <c r="J141" s="1"/>
    </row>
    <row r="142" spans="1:10" ht="36" customHeight="1">
      <c r="A142" s="86"/>
      <c r="B142" s="94"/>
      <c r="C142" s="238">
        <v>2010</v>
      </c>
      <c r="D142" s="27" t="s">
        <v>326</v>
      </c>
      <c r="E142" s="65">
        <v>435838</v>
      </c>
      <c r="F142" s="65">
        <v>453993</v>
      </c>
      <c r="G142" s="65">
        <v>453993</v>
      </c>
      <c r="H142" s="261">
        <f t="shared" si="10"/>
        <v>100</v>
      </c>
      <c r="I142" s="290">
        <f t="shared" si="8"/>
        <v>104.16553857167112</v>
      </c>
      <c r="J142" s="1"/>
    </row>
    <row r="143" spans="1:10" ht="15" customHeight="1">
      <c r="A143" s="86"/>
      <c r="B143" s="95">
        <v>85295</v>
      </c>
      <c r="C143" s="104"/>
      <c r="D143" s="77" t="s">
        <v>223</v>
      </c>
      <c r="E143" s="67">
        <f>SUM(E144:E145)</f>
        <v>362042</v>
      </c>
      <c r="F143" s="67">
        <f>SUM(F145)</f>
        <v>176418</v>
      </c>
      <c r="G143" s="67">
        <f>SUM(G145)</f>
        <v>176418</v>
      </c>
      <c r="H143" s="262">
        <f t="shared" si="10"/>
        <v>100</v>
      </c>
      <c r="I143" s="294">
        <f t="shared" si="8"/>
        <v>48.72860054910756</v>
      </c>
      <c r="J143" s="1"/>
    </row>
    <row r="144" spans="1:10" ht="15" customHeight="1">
      <c r="A144" s="86"/>
      <c r="B144" s="95"/>
      <c r="C144" s="238">
        <v>2010</v>
      </c>
      <c r="D144" s="47" t="s">
        <v>136</v>
      </c>
      <c r="E144" s="65">
        <v>10530</v>
      </c>
      <c r="F144" s="67"/>
      <c r="G144" s="67"/>
      <c r="H144" s="262"/>
      <c r="I144" s="290"/>
      <c r="J144" s="1"/>
    </row>
    <row r="145" spans="1:10" ht="26.25" customHeight="1" thickBot="1">
      <c r="A145" s="87"/>
      <c r="B145" s="96"/>
      <c r="C145" s="239">
        <v>2030</v>
      </c>
      <c r="D145" s="25" t="s">
        <v>224</v>
      </c>
      <c r="E145" s="121">
        <v>351512</v>
      </c>
      <c r="F145" s="69">
        <v>176418</v>
      </c>
      <c r="G145" s="69">
        <v>176418</v>
      </c>
      <c r="H145" s="261">
        <f t="shared" si="10"/>
        <v>100</v>
      </c>
      <c r="I145" s="346">
        <f t="shared" si="8"/>
        <v>50.188329274676256</v>
      </c>
      <c r="J145" s="1"/>
    </row>
    <row r="146" spans="1:10" ht="24.75" thickBot="1">
      <c r="A146" s="88">
        <v>853</v>
      </c>
      <c r="B146" s="97"/>
      <c r="C146" s="240"/>
      <c r="D146" s="106" t="s">
        <v>198</v>
      </c>
      <c r="E146" s="222">
        <f>+E147</f>
        <v>5165</v>
      </c>
      <c r="F146" s="222">
        <f>+F147</f>
        <v>5400</v>
      </c>
      <c r="G146" s="257">
        <f>+G147</f>
        <v>5363</v>
      </c>
      <c r="H146" s="279">
        <f t="shared" si="10"/>
        <v>99.31481481481481</v>
      </c>
      <c r="I146" s="434">
        <f t="shared" si="8"/>
        <v>103.83349467570184</v>
      </c>
      <c r="J146" s="1"/>
    </row>
    <row r="147" spans="1:10" ht="15" customHeight="1">
      <c r="A147" s="85"/>
      <c r="B147" s="93">
        <v>85305</v>
      </c>
      <c r="C147" s="101"/>
      <c r="D147" s="71" t="s">
        <v>11</v>
      </c>
      <c r="E147" s="72">
        <f>SUM(E148)</f>
        <v>5165</v>
      </c>
      <c r="F147" s="72">
        <f>SUM(F148)</f>
        <v>5400</v>
      </c>
      <c r="G147" s="254">
        <f>SUM(G148)</f>
        <v>5363</v>
      </c>
      <c r="H147" s="264">
        <f t="shared" si="10"/>
        <v>99.31481481481481</v>
      </c>
      <c r="I147" s="385">
        <f t="shared" si="8"/>
        <v>103.83349467570184</v>
      </c>
      <c r="J147" s="1"/>
    </row>
    <row r="148" spans="1:10" ht="15" customHeight="1" thickBot="1">
      <c r="A148" s="87"/>
      <c r="B148" s="96"/>
      <c r="C148" s="239">
        <v>830</v>
      </c>
      <c r="D148" s="68" t="s">
        <v>23</v>
      </c>
      <c r="E148" s="69">
        <v>5165</v>
      </c>
      <c r="F148" s="267">
        <v>5400</v>
      </c>
      <c r="G148" s="268">
        <v>5363</v>
      </c>
      <c r="H148" s="346">
        <f t="shared" si="10"/>
        <v>99.31481481481481</v>
      </c>
      <c r="I148" s="291">
        <f t="shared" si="8"/>
        <v>103.83349467570184</v>
      </c>
      <c r="J148" s="1"/>
    </row>
    <row r="149" spans="1:10" ht="15" customHeight="1" thickBot="1">
      <c r="A149" s="88">
        <v>854</v>
      </c>
      <c r="B149" s="97"/>
      <c r="C149" s="240"/>
      <c r="D149" s="221" t="s">
        <v>72</v>
      </c>
      <c r="E149" s="269">
        <f>SUM(E150+E152)</f>
        <v>19138</v>
      </c>
      <c r="F149" s="269">
        <f>SUM(F150)</f>
        <v>6971</v>
      </c>
      <c r="G149" s="269">
        <f>SUM(G150)</f>
        <v>6971</v>
      </c>
      <c r="H149" s="280">
        <f t="shared" si="10"/>
        <v>100</v>
      </c>
      <c r="I149" s="314">
        <f t="shared" si="8"/>
        <v>36.42491378409447</v>
      </c>
      <c r="J149" s="1"/>
    </row>
    <row r="150" spans="1:10" ht="15" customHeight="1">
      <c r="A150" s="89"/>
      <c r="B150" s="93">
        <v>85415</v>
      </c>
      <c r="C150" s="101"/>
      <c r="D150" s="71" t="s">
        <v>132</v>
      </c>
      <c r="E150" s="270">
        <f>SUM(E151)</f>
        <v>7016</v>
      </c>
      <c r="F150" s="270">
        <f>SUM(F151)</f>
        <v>6971</v>
      </c>
      <c r="G150" s="270">
        <f>SUM(G151)</f>
        <v>6971</v>
      </c>
      <c r="H150" s="345">
        <f t="shared" si="10"/>
        <v>100</v>
      </c>
      <c r="I150" s="293">
        <f t="shared" si="8"/>
        <v>99.35860889395667</v>
      </c>
      <c r="J150" s="1"/>
    </row>
    <row r="151" spans="1:10" ht="24">
      <c r="A151" s="86"/>
      <c r="B151" s="94"/>
      <c r="C151" s="238">
        <v>2030</v>
      </c>
      <c r="D151" s="27" t="s">
        <v>224</v>
      </c>
      <c r="E151" s="354">
        <v>7016</v>
      </c>
      <c r="F151" s="245">
        <v>6971</v>
      </c>
      <c r="G151" s="245">
        <v>6971</v>
      </c>
      <c r="H151" s="352">
        <f t="shared" si="10"/>
        <v>100</v>
      </c>
      <c r="I151" s="353">
        <f t="shared" si="8"/>
        <v>99.35860889395667</v>
      </c>
      <c r="J151" s="1"/>
    </row>
    <row r="152" spans="1:10" ht="15" customHeight="1">
      <c r="A152" s="86"/>
      <c r="B152" s="95">
        <v>85495</v>
      </c>
      <c r="C152" s="102"/>
      <c r="D152" s="29" t="s">
        <v>3</v>
      </c>
      <c r="E152" s="133">
        <f>SUM(E153)</f>
        <v>12122</v>
      </c>
      <c r="F152" s="245"/>
      <c r="G152" s="245"/>
      <c r="H152" s="261"/>
      <c r="I152" s="290"/>
      <c r="J152" s="1"/>
    </row>
    <row r="153" spans="1:10" ht="24.75" thickBot="1">
      <c r="A153" s="87"/>
      <c r="B153" s="136"/>
      <c r="C153" s="238">
        <v>2030</v>
      </c>
      <c r="D153" s="27" t="s">
        <v>224</v>
      </c>
      <c r="E153" s="121">
        <v>12122</v>
      </c>
      <c r="F153" s="267"/>
      <c r="G153" s="267"/>
      <c r="H153" s="263"/>
      <c r="I153" s="291"/>
      <c r="J153" s="1"/>
    </row>
    <row r="154" spans="1:10" ht="24.75" thickBot="1">
      <c r="A154" s="88">
        <v>900</v>
      </c>
      <c r="B154" s="97"/>
      <c r="C154" s="240"/>
      <c r="D154" s="106" t="s">
        <v>73</v>
      </c>
      <c r="E154" s="222">
        <f>SUM(E155+E157+E159)</f>
        <v>601946</v>
      </c>
      <c r="F154" s="222">
        <f>SUM(F155+F157+F159)</f>
        <v>1185454</v>
      </c>
      <c r="G154" s="257">
        <f>SUM(G155+G157+G159)</f>
        <v>1453807</v>
      </c>
      <c r="H154" s="314">
        <f t="shared" si="10"/>
        <v>122.6371499864187</v>
      </c>
      <c r="I154" s="279">
        <f t="shared" si="8"/>
        <v>241.5178437932971</v>
      </c>
      <c r="J154" s="1"/>
    </row>
    <row r="155" spans="1:10" ht="14.25" customHeight="1">
      <c r="A155" s="115"/>
      <c r="B155" s="116">
        <v>90015</v>
      </c>
      <c r="C155" s="117"/>
      <c r="D155" s="66" t="s">
        <v>213</v>
      </c>
      <c r="E155" s="52">
        <f>SUM(E156)</f>
        <v>206000</v>
      </c>
      <c r="F155" s="52">
        <f>SUM(F156)</f>
        <v>210567</v>
      </c>
      <c r="G155" s="259">
        <f>SUM(G156)</f>
        <v>210566</v>
      </c>
      <c r="H155" s="264">
        <f t="shared" si="10"/>
        <v>99.99952509177601</v>
      </c>
      <c r="I155" s="293">
        <f t="shared" si="8"/>
        <v>102.21650485436894</v>
      </c>
      <c r="J155" s="1"/>
    </row>
    <row r="156" spans="1:10" ht="36.75" customHeight="1">
      <c r="A156" s="92"/>
      <c r="B156" s="99"/>
      <c r="C156" s="250">
        <v>2010</v>
      </c>
      <c r="D156" s="27" t="s">
        <v>326</v>
      </c>
      <c r="E156" s="59">
        <v>206000</v>
      </c>
      <c r="F156" s="54">
        <v>210567</v>
      </c>
      <c r="G156" s="260">
        <v>210566</v>
      </c>
      <c r="H156" s="261">
        <f t="shared" si="10"/>
        <v>99.99952509177601</v>
      </c>
      <c r="I156" s="290">
        <f t="shared" si="8"/>
        <v>102.21650485436894</v>
      </c>
      <c r="J156" s="1"/>
    </row>
    <row r="157" spans="1:10" ht="24">
      <c r="A157" s="91"/>
      <c r="B157" s="95">
        <v>90020</v>
      </c>
      <c r="C157" s="104"/>
      <c r="D157" s="29" t="s">
        <v>212</v>
      </c>
      <c r="E157" s="67">
        <f>SUM(E158)</f>
        <v>590</v>
      </c>
      <c r="F157" s="67">
        <f>SUM(F158)</f>
        <v>1000</v>
      </c>
      <c r="G157" s="256">
        <f>SUM(G158)</f>
        <v>263</v>
      </c>
      <c r="H157" s="262">
        <f t="shared" si="10"/>
        <v>26.3</v>
      </c>
      <c r="I157" s="294">
        <f t="shared" si="8"/>
        <v>44.57627118644068</v>
      </c>
      <c r="J157" s="1"/>
    </row>
    <row r="158" spans="1:10" ht="14.25" customHeight="1">
      <c r="A158" s="91"/>
      <c r="B158" s="94"/>
      <c r="C158" s="239">
        <v>400</v>
      </c>
      <c r="D158" s="68" t="s">
        <v>171</v>
      </c>
      <c r="E158" s="69">
        <v>590</v>
      </c>
      <c r="F158" s="65">
        <v>1000</v>
      </c>
      <c r="G158" s="255">
        <v>263</v>
      </c>
      <c r="H158" s="261">
        <f t="shared" si="10"/>
        <v>26.3</v>
      </c>
      <c r="I158" s="290">
        <f t="shared" si="8"/>
        <v>44.57627118644068</v>
      </c>
      <c r="J158" s="1"/>
    </row>
    <row r="159" spans="1:10" ht="14.25" customHeight="1">
      <c r="A159" s="86"/>
      <c r="B159" s="95">
        <v>90095</v>
      </c>
      <c r="C159" s="104"/>
      <c r="D159" s="77" t="s">
        <v>3</v>
      </c>
      <c r="E159" s="67">
        <f>SUM(E160:E163)</f>
        <v>395356</v>
      </c>
      <c r="F159" s="67">
        <f>SUM(F160:F163)</f>
        <v>973887</v>
      </c>
      <c r="G159" s="67">
        <f>SUM(G160:G163)</f>
        <v>1242978</v>
      </c>
      <c r="H159" s="262">
        <f t="shared" si="10"/>
        <v>127.63061833662428</v>
      </c>
      <c r="I159" s="294">
        <f t="shared" si="8"/>
        <v>314.3946215562683</v>
      </c>
      <c r="J159" s="1"/>
    </row>
    <row r="160" spans="1:10" ht="14.25" customHeight="1">
      <c r="A160" s="86"/>
      <c r="B160" s="94"/>
      <c r="C160" s="239">
        <v>690</v>
      </c>
      <c r="D160" s="25" t="s">
        <v>59</v>
      </c>
      <c r="E160" s="121">
        <v>95433</v>
      </c>
      <c r="F160" s="65">
        <v>470000</v>
      </c>
      <c r="G160" s="255">
        <v>486022</v>
      </c>
      <c r="H160" s="261">
        <f t="shared" si="10"/>
        <v>103.40893617021277</v>
      </c>
      <c r="I160" s="290">
        <f t="shared" si="8"/>
        <v>509.2808567267088</v>
      </c>
      <c r="J160" s="1"/>
    </row>
    <row r="161" spans="1:10" ht="24">
      <c r="A161" s="86"/>
      <c r="B161" s="94"/>
      <c r="C161" s="238">
        <v>740</v>
      </c>
      <c r="D161" s="27" t="s">
        <v>137</v>
      </c>
      <c r="E161" s="110">
        <v>229984</v>
      </c>
      <c r="F161" s="65">
        <v>488702</v>
      </c>
      <c r="G161" s="255">
        <v>733053</v>
      </c>
      <c r="H161" s="261">
        <f t="shared" si="10"/>
        <v>150</v>
      </c>
      <c r="I161" s="290">
        <f t="shared" si="8"/>
        <v>318.74086893001254</v>
      </c>
      <c r="J161" s="1"/>
    </row>
    <row r="162" spans="1:10" ht="24">
      <c r="A162" s="86"/>
      <c r="B162" s="94"/>
      <c r="C162" s="238">
        <v>910</v>
      </c>
      <c r="D162" s="27" t="s">
        <v>40</v>
      </c>
      <c r="E162" s="110">
        <v>4776</v>
      </c>
      <c r="F162" s="65">
        <v>4145</v>
      </c>
      <c r="G162" s="255">
        <v>8098</v>
      </c>
      <c r="H162" s="261">
        <f t="shared" si="10"/>
        <v>195.36791314837154</v>
      </c>
      <c r="I162" s="290">
        <f t="shared" si="8"/>
        <v>169.55611390284758</v>
      </c>
      <c r="J162" s="1"/>
    </row>
    <row r="163" spans="1:10" ht="16.5" customHeight="1" thickBot="1">
      <c r="A163" s="436"/>
      <c r="B163" s="437"/>
      <c r="C163" s="438">
        <v>960</v>
      </c>
      <c r="D163" s="439" t="s">
        <v>140</v>
      </c>
      <c r="E163" s="357">
        <v>65163</v>
      </c>
      <c r="F163" s="357">
        <v>11040</v>
      </c>
      <c r="G163" s="357">
        <v>15805</v>
      </c>
      <c r="H163" s="346">
        <f t="shared" si="10"/>
        <v>143.16123188405797</v>
      </c>
      <c r="I163" s="346">
        <f t="shared" si="8"/>
        <v>24.254561637739208</v>
      </c>
      <c r="J163" s="1"/>
    </row>
    <row r="164" spans="1:10" ht="24.75" customHeight="1" thickBot="1">
      <c r="A164" s="440">
        <v>921</v>
      </c>
      <c r="B164" s="359"/>
      <c r="C164" s="235"/>
      <c r="D164" s="360" t="s">
        <v>324</v>
      </c>
      <c r="E164" s="237"/>
      <c r="F164" s="237">
        <f>SUM(F165)</f>
        <v>4500</v>
      </c>
      <c r="G164" s="237">
        <f>SUM(G165)</f>
        <v>4500</v>
      </c>
      <c r="H164" s="280">
        <f t="shared" si="10"/>
        <v>100</v>
      </c>
      <c r="I164" s="280"/>
      <c r="J164" s="5"/>
    </row>
    <row r="165" spans="1:10" ht="16.5" customHeight="1">
      <c r="A165" s="89"/>
      <c r="B165" s="93">
        <v>92116</v>
      </c>
      <c r="C165" s="101"/>
      <c r="D165" s="71" t="s">
        <v>9</v>
      </c>
      <c r="E165" s="72"/>
      <c r="F165" s="72">
        <f>SUM(F166)</f>
        <v>4500</v>
      </c>
      <c r="G165" s="72">
        <f>SUM(G166)</f>
        <v>4500</v>
      </c>
      <c r="H165" s="264">
        <f t="shared" si="10"/>
        <v>100</v>
      </c>
      <c r="I165" s="264"/>
      <c r="J165" s="5"/>
    </row>
    <row r="166" spans="1:10" ht="48" customHeight="1">
      <c r="A166" s="86"/>
      <c r="B166" s="94"/>
      <c r="C166" s="238">
        <v>2020</v>
      </c>
      <c r="D166" s="27" t="s">
        <v>325</v>
      </c>
      <c r="E166" s="65"/>
      <c r="F166" s="65">
        <v>4500</v>
      </c>
      <c r="G166" s="65">
        <v>4500</v>
      </c>
      <c r="H166" s="261">
        <f t="shared" si="10"/>
        <v>100</v>
      </c>
      <c r="I166" s="261"/>
      <c r="J166" s="1"/>
    </row>
    <row r="167" spans="1:10" ht="14.25" customHeight="1" thickBot="1">
      <c r="A167" s="229">
        <v>926</v>
      </c>
      <c r="B167" s="282"/>
      <c r="C167" s="398"/>
      <c r="D167" s="379" t="s">
        <v>14</v>
      </c>
      <c r="E167" s="253">
        <f>SUM(E168+E171)</f>
        <v>4128849</v>
      </c>
      <c r="F167" s="253">
        <f>SUM(F168+F171)</f>
        <v>2540</v>
      </c>
      <c r="G167" s="253">
        <f>SUM(G168+G171)</f>
        <v>2540</v>
      </c>
      <c r="H167" s="280">
        <f t="shared" si="10"/>
        <v>100</v>
      </c>
      <c r="I167" s="348">
        <f t="shared" si="8"/>
        <v>0.061518355357631144</v>
      </c>
      <c r="J167" s="3"/>
    </row>
    <row r="168" spans="1:10" ht="14.25" customHeight="1">
      <c r="A168" s="39"/>
      <c r="B168" s="34">
        <v>92601</v>
      </c>
      <c r="C168" s="40"/>
      <c r="D168" s="41" t="s">
        <v>74</v>
      </c>
      <c r="E168" s="254">
        <f>SUM(E169:E170)</f>
        <v>4126399</v>
      </c>
      <c r="F168" s="254">
        <f>SUM(F170)</f>
        <v>0</v>
      </c>
      <c r="G168" s="254">
        <f>SUM(G170)</f>
        <v>0</v>
      </c>
      <c r="H168" s="383"/>
      <c r="I168" s="293">
        <f t="shared" si="8"/>
        <v>0</v>
      </c>
      <c r="J168" s="1"/>
    </row>
    <row r="169" spans="1:10" ht="23.25" customHeight="1">
      <c r="A169" s="39"/>
      <c r="B169" s="34"/>
      <c r="C169" s="114">
        <v>6260</v>
      </c>
      <c r="D169" s="309" t="s">
        <v>308</v>
      </c>
      <c r="E169" s="300">
        <v>1626399</v>
      </c>
      <c r="F169" s="300"/>
      <c r="G169" s="300"/>
      <c r="H169" s="261"/>
      <c r="I169" s="289"/>
      <c r="J169" s="403"/>
    </row>
    <row r="170" spans="1:10" ht="24" customHeight="1">
      <c r="A170" s="86"/>
      <c r="B170" s="94"/>
      <c r="C170" s="238">
        <v>6290</v>
      </c>
      <c r="D170" s="27" t="s">
        <v>209</v>
      </c>
      <c r="E170" s="65">
        <v>2500000</v>
      </c>
      <c r="F170" s="65"/>
      <c r="G170" s="65"/>
      <c r="H170" s="263"/>
      <c r="I170" s="290">
        <f t="shared" si="8"/>
        <v>0</v>
      </c>
      <c r="J170" s="1"/>
    </row>
    <row r="171" spans="1:10" ht="16.5" customHeight="1" thickBot="1">
      <c r="A171" s="86"/>
      <c r="B171" s="95">
        <v>92605</v>
      </c>
      <c r="C171" s="102"/>
      <c r="D171" s="29" t="s">
        <v>102</v>
      </c>
      <c r="E171" s="67">
        <f>SUM(E172)</f>
        <v>2450</v>
      </c>
      <c r="F171" s="67">
        <f>SUM(F172)</f>
        <v>2540</v>
      </c>
      <c r="G171" s="67">
        <f>SUM(G172)</f>
        <v>2540</v>
      </c>
      <c r="H171" s="441">
        <f t="shared" si="10"/>
        <v>100</v>
      </c>
      <c r="I171" s="435">
        <f t="shared" si="8"/>
        <v>103.6734693877551</v>
      </c>
      <c r="J171" s="1"/>
    </row>
    <row r="172" spans="1:10" ht="17.25" customHeight="1" thickBot="1">
      <c r="A172" s="87"/>
      <c r="B172" s="96"/>
      <c r="C172" s="238">
        <v>960</v>
      </c>
      <c r="D172" s="25" t="s">
        <v>149</v>
      </c>
      <c r="E172" s="69">
        <v>2450</v>
      </c>
      <c r="F172" s="69">
        <v>2540</v>
      </c>
      <c r="G172" s="69">
        <v>2540</v>
      </c>
      <c r="H172" s="263">
        <f t="shared" si="10"/>
        <v>100</v>
      </c>
      <c r="I172" s="346">
        <f t="shared" si="8"/>
        <v>103.6734693877551</v>
      </c>
      <c r="J172" s="340"/>
    </row>
    <row r="173" spans="1:10" ht="18.75" customHeight="1" thickBot="1">
      <c r="A173" s="246"/>
      <c r="B173" s="247"/>
      <c r="C173" s="248"/>
      <c r="D173" s="247" t="s">
        <v>75</v>
      </c>
      <c r="E173" s="249">
        <f>SUM(E167+E154+E149+E146+E123+E119+E93+E81+E55+E50+E43+E29+E26+E17+E14+E5)</f>
        <v>52981122</v>
      </c>
      <c r="F173" s="249">
        <f>SUM(F167+F164+F154+F149+F146+F123+F119+F93+F81+F55+F50+F43+F29+F26+F17+F14+F5)</f>
        <v>52758647</v>
      </c>
      <c r="G173" s="249">
        <f>SUM(G167+G164+G154+G149+G146+G123+G119+G93+G81+G55+G50+G43+G29+G26+G17+G14+G5)</f>
        <v>53618512</v>
      </c>
      <c r="H173" s="355">
        <f t="shared" si="10"/>
        <v>101.62980866435032</v>
      </c>
      <c r="I173" s="356">
        <f t="shared" si="8"/>
        <v>101.20305115471129</v>
      </c>
      <c r="J173" s="351">
        <f>SUM(J59)</f>
        <v>5184820</v>
      </c>
    </row>
  </sheetData>
  <mergeCells count="2">
    <mergeCell ref="A1:D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Opocznie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Budżetowy</dc:creator>
  <cp:keywords/>
  <dc:description/>
  <cp:lastModifiedBy>.</cp:lastModifiedBy>
  <cp:lastPrinted>2005-03-24T14:13:15Z</cp:lastPrinted>
  <dcterms:created xsi:type="dcterms:W3CDTF">1999-10-13T06:39:27Z</dcterms:created>
  <dcterms:modified xsi:type="dcterms:W3CDTF">2005-03-24T14:14:24Z</dcterms:modified>
  <cp:category/>
  <cp:version/>
  <cp:contentType/>
  <cp:contentStatus/>
</cp:coreProperties>
</file>